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/>
  </bookViews>
  <sheets>
    <sheet name="Анкета" sheetId="2" r:id="rId1"/>
    <sheet name="Анкета_образец" sheetId="5" r:id="rId2"/>
  </sheets>
  <calcPr calcId="125725"/>
</workbook>
</file>

<file path=xl/calcChain.xml><?xml version="1.0" encoding="utf-8"?>
<calcChain xmlns="http://schemas.openxmlformats.org/spreadsheetml/2006/main">
  <c r="S199" i="5"/>
  <c r="AC117"/>
  <c r="AC116"/>
  <c r="Z66"/>
  <c r="X66"/>
  <c r="V66"/>
  <c r="T66"/>
  <c r="R66"/>
  <c r="P66"/>
  <c r="N66"/>
  <c r="L66"/>
  <c r="J66"/>
  <c r="H66"/>
  <c r="F66"/>
  <c r="D66"/>
  <c r="Z65"/>
  <c r="X65"/>
  <c r="V65"/>
  <c r="T65"/>
  <c r="R65"/>
  <c r="P65"/>
  <c r="N65"/>
  <c r="L65"/>
  <c r="J65"/>
  <c r="H65"/>
  <c r="F65"/>
  <c r="D65"/>
  <c r="Z64"/>
  <c r="X64"/>
  <c r="V64"/>
  <c r="T64"/>
  <c r="R64"/>
  <c r="P64"/>
  <c r="N64"/>
  <c r="L64"/>
  <c r="J64"/>
  <c r="H64"/>
  <c r="F64"/>
  <c r="D64"/>
  <c r="Z63"/>
  <c r="X63"/>
  <c r="V63"/>
  <c r="T63"/>
  <c r="R63"/>
  <c r="P63"/>
  <c r="N63"/>
  <c r="L63"/>
  <c r="J63"/>
  <c r="H63"/>
  <c r="F63"/>
  <c r="D63"/>
  <c r="AC116" i="2"/>
  <c r="AC117"/>
  <c r="F65"/>
  <c r="H65"/>
  <c r="J65"/>
  <c r="L65"/>
  <c r="N65"/>
  <c r="P65"/>
  <c r="R65"/>
  <c r="T65"/>
  <c r="V65"/>
  <c r="X65"/>
  <c r="Z65"/>
  <c r="F66"/>
  <c r="H66"/>
  <c r="J66"/>
  <c r="L66"/>
  <c r="N66"/>
  <c r="P66"/>
  <c r="R66"/>
  <c r="T66"/>
  <c r="V66"/>
  <c r="X66"/>
  <c r="Z66"/>
  <c r="D66"/>
  <c r="D65"/>
  <c r="F64"/>
  <c r="H64"/>
  <c r="J64"/>
  <c r="L64"/>
  <c r="N64"/>
  <c r="P64"/>
  <c r="R64"/>
  <c r="T64"/>
  <c r="V64"/>
  <c r="X64"/>
  <c r="Z64"/>
  <c r="D64"/>
  <c r="F63"/>
  <c r="H63"/>
  <c r="J63"/>
  <c r="L63"/>
  <c r="N63"/>
  <c r="P63"/>
  <c r="R63"/>
  <c r="T63"/>
  <c r="V63"/>
  <c r="X63"/>
  <c r="Z63"/>
  <c r="D63"/>
  <c r="D62"/>
  <c r="AC156"/>
  <c r="AC155"/>
  <c r="AC154"/>
  <c r="AC153"/>
  <c r="AC152"/>
  <c r="AC151"/>
  <c r="AC149"/>
  <c r="V149"/>
  <c r="W146"/>
  <c r="H150" s="1"/>
  <c r="R146"/>
  <c r="M146"/>
  <c r="H146"/>
  <c r="H147" s="1"/>
  <c r="D146"/>
  <c r="AC137"/>
  <c r="AC134"/>
  <c r="AC132"/>
  <c r="AB132"/>
  <c r="AC130"/>
  <c r="AB130"/>
  <c r="AC128"/>
  <c r="AB128"/>
  <c r="AC121"/>
  <c r="AC120"/>
  <c r="AC119"/>
  <c r="AC115"/>
  <c r="AC114"/>
  <c r="W113"/>
  <c r="R113"/>
  <c r="M113"/>
  <c r="H113"/>
  <c r="D113"/>
  <c r="AC104"/>
  <c r="AC101"/>
  <c r="AC99"/>
  <c r="AB99"/>
  <c r="AC97"/>
  <c r="AB97"/>
  <c r="AC95"/>
  <c r="AB95"/>
  <c r="AC91"/>
  <c r="AC83"/>
  <c r="AC77"/>
  <c r="AC73"/>
  <c r="AC67"/>
  <c r="Z62"/>
  <c r="X62"/>
  <c r="V62"/>
  <c r="T62"/>
  <c r="R62"/>
  <c r="P62"/>
  <c r="N62"/>
  <c r="L62"/>
  <c r="J62"/>
  <c r="H62"/>
  <c r="F62"/>
  <c r="AC61"/>
  <c r="AC55"/>
  <c r="AC52"/>
  <c r="AC51"/>
  <c r="AC49"/>
  <c r="AC24"/>
  <c r="AC23"/>
  <c r="AC17"/>
  <c r="AC16"/>
  <c r="AC15"/>
  <c r="AC14"/>
  <c r="AB132" i="5"/>
  <c r="AB130"/>
  <c r="AB128"/>
  <c r="AB99"/>
  <c r="AB97"/>
  <c r="AB95"/>
  <c r="D62"/>
  <c r="AC156"/>
  <c r="AC155"/>
  <c r="AC154"/>
  <c r="AC153"/>
  <c r="AC152"/>
  <c r="AC151"/>
  <c r="AC149"/>
  <c r="V149"/>
  <c r="W146"/>
  <c r="H150" s="1"/>
  <c r="R146"/>
  <c r="M146"/>
  <c r="H146"/>
  <c r="H147" s="1"/>
  <c r="D146"/>
  <c r="AC137"/>
  <c r="AC134"/>
  <c r="AC132"/>
  <c r="AC130"/>
  <c r="AC128"/>
  <c r="AC121"/>
  <c r="AC120"/>
  <c r="AC119"/>
  <c r="AC115"/>
  <c r="AC114"/>
  <c r="W113"/>
  <c r="R113"/>
  <c r="M113"/>
  <c r="H113"/>
  <c r="D113"/>
  <c r="AC104"/>
  <c r="AC101"/>
  <c r="AC99"/>
  <c r="AC97"/>
  <c r="AC95"/>
  <c r="AC91"/>
  <c r="AC83"/>
  <c r="AC77"/>
  <c r="AC73"/>
  <c r="AC67"/>
  <c r="Z62"/>
  <c r="X62"/>
  <c r="V62"/>
  <c r="T62"/>
  <c r="R62"/>
  <c r="P62"/>
  <c r="N62"/>
  <c r="L62"/>
  <c r="J62"/>
  <c r="H62"/>
  <c r="F62"/>
  <c r="AC61"/>
  <c r="AC55"/>
  <c r="AC52"/>
  <c r="AC51"/>
  <c r="AC49"/>
  <c r="AC24"/>
  <c r="AC23"/>
  <c r="AC17"/>
  <c r="AC16"/>
  <c r="AC15"/>
  <c r="AC14"/>
  <c r="S199" i="2" l="1"/>
  <c r="AC199" s="1"/>
  <c r="Y126"/>
  <c r="AB65"/>
  <c r="AB66"/>
  <c r="U119"/>
  <c r="AB64" i="5"/>
  <c r="AB65"/>
  <c r="AB66"/>
  <c r="U119"/>
  <c r="AB63"/>
  <c r="Y126"/>
  <c r="U120" i="2"/>
  <c r="AB62"/>
  <c r="AB64"/>
  <c r="AB63"/>
  <c r="H148"/>
  <c r="Y93"/>
  <c r="AE146" s="1"/>
  <c r="AE199" s="1"/>
  <c r="H148" i="5"/>
  <c r="Y93"/>
  <c r="U120"/>
  <c r="AB62"/>
  <c r="AC199"/>
  <c r="AE146" l="1"/>
  <c r="AE199" s="1"/>
</calcChain>
</file>

<file path=xl/sharedStrings.xml><?xml version="1.0" encoding="utf-8"?>
<sst xmlns="http://schemas.openxmlformats.org/spreadsheetml/2006/main" count="795" uniqueCount="301">
  <si>
    <t xml:space="preserve">    Анкета Клиента (услуги складской логистики)</t>
  </si>
  <si>
    <t>Уважаемые партнёры, убедительная просьба - предоставлять максимально точные данные.
На основании предоставленной Вами информации будут рассчитаны тарифы и предложены условия оказания логистических услуг.
Они будут действительны при соблюдении количественных и качественных параметров, отраженных в данной Анкете
и могут быть скорректированы по согласованию сторон в случае изменения заявленных показателей.</t>
  </si>
  <si>
    <t>Внимание! Ячейки, выделенные цветом</t>
  </si>
  <si>
    <t>обязательны для заполнения!</t>
  </si>
  <si>
    <t>ОБЩАЯ ИНФОРМАЦИЯ</t>
  </si>
  <si>
    <t>КОНТРОЛЬ ПОЛНОТЫ</t>
  </si>
  <si>
    <t>КОНТРОЛЬ КОРРЕКТНОСТИ</t>
  </si>
  <si>
    <t>1.1.</t>
  </si>
  <si>
    <t>Название компании</t>
  </si>
  <si>
    <t>1.2.</t>
  </si>
  <si>
    <t>Контактное лицо</t>
  </si>
  <si>
    <t>ФИО</t>
  </si>
  <si>
    <t>e-mail</t>
  </si>
  <si>
    <t>ПРОЕКТИРОВАНИЕ</t>
  </si>
  <si>
    <t>2.1.</t>
  </si>
  <si>
    <t>Предполагаемая дата начала операций с товаром</t>
  </si>
  <si>
    <t>ОБЩИЕ ТРЕБОВАНИЯ К СКЛАДУ</t>
  </si>
  <si>
    <t>3.1.</t>
  </si>
  <si>
    <t>Расположение склада (выбрать из выпадающего списка)</t>
  </si>
  <si>
    <t>3.2.</t>
  </si>
  <si>
    <t>Требуемый режим работы (выбрать из выпадающего списка)</t>
  </si>
  <si>
    <t>ПЕРЕЧЕНЬ ТАРИФИЦИРУЕМЫХ ОПЕРАЦИЙ</t>
  </si>
  <si>
    <t>Наименование тарифа</t>
  </si>
  <si>
    <t>Ед. измерения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</si>
  <si>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</si>
  <si>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</si>
  <si>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</si>
  <si>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</si>
  <si>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</si>
  <si>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</si>
  <si>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</si>
  <si>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</si>
  <si>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</si>
  <si>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</si>
  <si>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</si>
  <si>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</si>
  <si>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</si>
  <si>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4.15.</t>
  </si>
  <si>
    <t>ОПИСАНИЕ ТОВАРА</t>
  </si>
  <si>
    <t>5.1.</t>
  </si>
  <si>
    <t>Тип товара</t>
  </si>
  <si>
    <t>5.2.</t>
  </si>
  <si>
    <t>Общее кол-во артикулов</t>
  </si>
  <si>
    <t>5.3.</t>
  </si>
  <si>
    <t>В том числе - активных</t>
  </si>
  <si>
    <t>5.4.</t>
  </si>
  <si>
    <t>Средняя стоимость товара на 1 паллете, руб.</t>
  </si>
  <si>
    <t xml:space="preserve">ХРАНЕНИЕ ТОВАРА </t>
  </si>
  <si>
    <t>6.1.</t>
  </si>
  <si>
    <t>Требуемый объём хранения (выбрать из предлагаемых вариантов необходимый тип хранения)</t>
  </si>
  <si>
    <t>паллеты</t>
  </si>
  <si>
    <t>м2</t>
  </si>
  <si>
    <t>м3</t>
  </si>
  <si>
    <t>мелкие ячейки</t>
  </si>
  <si>
    <t>прочее</t>
  </si>
  <si>
    <t>6.2.</t>
  </si>
  <si>
    <t>Габариты паллет с товаром
(длина, ширина, высота), мм</t>
  </si>
  <si>
    <t>тип 1</t>
  </si>
  <si>
    <t>% от общего числа паллет</t>
  </si>
  <si>
    <t>тип 2</t>
  </si>
  <si>
    <t>тип 3</t>
  </si>
  <si>
    <t>тип 4</t>
  </si>
  <si>
    <t>негабарит</t>
  </si>
  <si>
    <t>6.3.</t>
  </si>
  <si>
    <t>Вес полной монопаллеты, кг</t>
  </si>
  <si>
    <t>средний</t>
  </si>
  <si>
    <t>макс.</t>
  </si>
  <si>
    <t>6.4.</t>
  </si>
  <si>
    <t>Размеры коробов 
(длина, ширина, высота), мм</t>
  </si>
  <si>
    <t>% от общего числа коробов</t>
  </si>
  <si>
    <t>6.5.</t>
  </si>
  <si>
    <t>Вес короба, кг</t>
  </si>
  <si>
    <t>6.6.</t>
  </si>
  <si>
    <t xml:space="preserve">Наличие штрих-кода (да/нет) </t>
  </si>
  <si>
    <t>на коробе</t>
  </si>
  <si>
    <t>на штуке</t>
  </si>
  <si>
    <t>УЧЕТ ТОВАРА</t>
  </si>
  <si>
    <t>7.1.</t>
  </si>
  <si>
    <t>Основные учётные единицы</t>
  </si>
  <si>
    <t xml:space="preserve"> тип 2</t>
  </si>
  <si>
    <t>7.2.</t>
  </si>
  <si>
    <t>Метод подбора товара (FEFO, FIFO, FPFO, LIFO и т.п.)</t>
  </si>
  <si>
    <t>7.3.</t>
  </si>
  <si>
    <t>Требуется ли контроль по партиям?</t>
  </si>
  <si>
    <t>7.4.</t>
  </si>
  <si>
    <t>Требуется ли контроль серийных номеров?</t>
  </si>
  <si>
    <t>7.5.</t>
  </si>
  <si>
    <t>Требуется ли контроль сроков годности / сроков хранения?</t>
  </si>
  <si>
    <t>7.6.</t>
  </si>
  <si>
    <t>Требуется ли дополнительный контроль (сертификаты и т.п.)?</t>
  </si>
  <si>
    <t>7.7.</t>
  </si>
  <si>
    <t>Количество официальных инвентаризаций в год</t>
  </si>
  <si>
    <t>ВХОД ТОВАРА</t>
  </si>
  <si>
    <t>Тип ТС</t>
  </si>
  <si>
    <t>Ср. кол-во ТС в месяц</t>
  </si>
  <si>
    <t>Среднее кол-во в 1 ТС данного типа</t>
  </si>
  <si>
    <t>монопаллеты</t>
  </si>
  <si>
    <t>сборные паллеты</t>
  </si>
  <si>
    <t>короба в навал</t>
  </si>
  <si>
    <t>вагон</t>
  </si>
  <si>
    <t>контейнер 40ф</t>
  </si>
  <si>
    <t>контейнер 20ф</t>
  </si>
  <si>
    <t>20 т, еврофура</t>
  </si>
  <si>
    <t>10 т</t>
  </si>
  <si>
    <t>5 т</t>
  </si>
  <si>
    <t>3 т</t>
  </si>
  <si>
    <t>1,5 т</t>
  </si>
  <si>
    <t>8.2.</t>
  </si>
  <si>
    <t>8.3.</t>
  </si>
  <si>
    <t>Среднее количество коробов на паллете</t>
  </si>
  <si>
    <t>моно</t>
  </si>
  <si>
    <t>сборная</t>
  </si>
  <si>
    <t>8.4.</t>
  </si>
  <si>
    <t>Среднее количество штук в коробе</t>
  </si>
  <si>
    <t>8.5.</t>
  </si>
  <si>
    <t>Среднее количество артикулов на сборной паллете</t>
  </si>
  <si>
    <t>8.6.</t>
  </si>
  <si>
    <t>Количество брака на входе, кор.</t>
  </si>
  <si>
    <t>%</t>
  </si>
  <si>
    <t>Итого брак. кор. в месяц</t>
  </si>
  <si>
    <t>Процент штучного пересчета/приемки (от общего кол-ва штук на входе)</t>
  </si>
  <si>
    <t>Итого штук для пересч. в месяц</t>
  </si>
  <si>
    <t>8.8.</t>
  </si>
  <si>
    <t>Перечень документов, оформляемых складом при приёмке товаров</t>
  </si>
  <si>
    <t>Документ 1</t>
  </si>
  <si>
    <t>Документ 2</t>
  </si>
  <si>
    <t>Документ 3</t>
  </si>
  <si>
    <t>Документ 4</t>
  </si>
  <si>
    <t>ВЫХОД ТОВАРА</t>
  </si>
  <si>
    <t>9.2.</t>
  </si>
  <si>
    <t>9.3.</t>
  </si>
  <si>
    <t>штуки</t>
  </si>
  <si>
    <t>Итого сборных коробов</t>
  </si>
  <si>
    <t>9.4.</t>
  </si>
  <si>
    <t>9.5.</t>
  </si>
  <si>
    <t>Среднее кол-во артикулов в заказе</t>
  </si>
  <si>
    <t>9.6.</t>
  </si>
  <si>
    <t>Среднее количество заказов в 1 ТС</t>
  </si>
  <si>
    <t>9.7.</t>
  </si>
  <si>
    <t>Среднее количество коробов на сборной паллете</t>
  </si>
  <si>
    <t>9.8.</t>
  </si>
  <si>
    <t>Среднее количество штук в сборном коробе</t>
  </si>
  <si>
    <t>9.9.</t>
  </si>
  <si>
    <t>Перечень документов, оформляемых складом при отгрузке товаров</t>
  </si>
  <si>
    <t>Документ 5</t>
  </si>
  <si>
    <t>Документ 6</t>
  </si>
  <si>
    <t>Документ 7</t>
  </si>
  <si>
    <t>Документ 8</t>
  </si>
  <si>
    <t>ОТЧЕТНОСТЬ</t>
  </si>
  <si>
    <t>Наименование</t>
  </si>
  <si>
    <t>Периодичность</t>
  </si>
  <si>
    <t>Комментарии</t>
  </si>
  <si>
    <t>10.1.</t>
  </si>
  <si>
    <t>Отчет по стоку</t>
  </si>
  <si>
    <t>ежедневно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</si>
  <si>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</si>
  <si>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</si>
  <si>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</si>
  <si>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</si>
  <si>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</si>
  <si>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</si>
  <si>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</si>
  <si>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</si>
  <si>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</si>
  <si>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ИТ-технологии</t>
  </si>
  <si>
    <t>11.1.</t>
  </si>
  <si>
    <t>В какой системе ведётся учёт?</t>
  </si>
  <si>
    <t>11.2.</t>
  </si>
  <si>
    <t>Планируется ли налаживание автоматического обмена эл. сообщениями между системами учёта</t>
  </si>
  <si>
    <t>11.3.</t>
  </si>
  <si>
    <t>Планируете ли вы обеспечить доступ складского персонала в вашу систему учёта</t>
  </si>
  <si>
    <t>СТРАХОВАНИЕ</t>
  </si>
  <si>
    <t>12.1</t>
  </si>
  <si>
    <t>Приобретает ли Ваша Компания имущественное страхование товарных запасов?</t>
  </si>
  <si>
    <t>12.2</t>
  </si>
  <si>
    <t>Если ДА, возможно ли в договор страхования добавить пункт об отказе от суброгации к ООО "Авалон Лоджистикс"</t>
  </si>
  <si>
    <t>12.3</t>
  </si>
  <si>
    <t>Согласны ли Вы, чтобы ООО "Авалон Лоджистикс" приобретало имущественное страхование товарных запасов, с указанием Вашей компании в качестве Выгодоприобретателя?</t>
  </si>
  <si>
    <t>Дополнительные комментарии</t>
  </si>
  <si>
    <t>13.1.</t>
  </si>
  <si>
    <t>Пожалуйста, сообщите Ваши требования, пожелания, и т.п., 
не нашедшие отражения в данной Анкете</t>
  </si>
  <si>
    <t>Контроль полноты и корректности предоставления информации</t>
  </si>
  <si>
    <r>
      <rPr>
        <b/>
        <sz val="12"/>
        <rFont val="Calibri"/>
        <family val="2"/>
        <charset val="204"/>
        <scheme val="minor"/>
      </rPr>
      <t>Большое спасибо за заполнение Анкеты.</t>
    </r>
    <r>
      <rPr>
        <sz val="11"/>
        <rFont val="Calibri"/>
        <family val="2"/>
        <charset val="204"/>
        <scheme val="minor"/>
      </rPr>
      <t xml:space="preserve">
В ближайшее время мы рассмотрим предоставленную информацию и сообщим о результатах.
В случае возникновения вопросов - мы свяжемся с контактным лицом, указанным в Анкете.
Если Вы хотите сообщить дополнительную информацию - пожалуйста разместите её на новом Листе. </t>
    </r>
    <r>
      <rPr>
        <b/>
        <sz val="11"/>
        <rFont val="Calibri"/>
        <family val="2"/>
        <charset val="204"/>
        <scheme val="minor"/>
      </rPr>
      <t xml:space="preserve">
</t>
    </r>
  </si>
  <si>
    <t>пн-пт, 08.00-17.00</t>
  </si>
  <si>
    <t>пн-пт, 09.00-18.00</t>
  </si>
  <si>
    <t>пн-пт, 08.00-20.00</t>
  </si>
  <si>
    <t>пн-вс, 08.00-20.00</t>
  </si>
  <si>
    <t>пн-вс, круглосуточно</t>
  </si>
  <si>
    <t xml:space="preserve">короба </t>
  </si>
  <si>
    <t>МО/Лобня</t>
  </si>
  <si>
    <t>СПб/Шушары</t>
  </si>
  <si>
    <t>Новосибирск</t>
  </si>
  <si>
    <t>Ростов</t>
  </si>
  <si>
    <t>6.7.</t>
  </si>
  <si>
    <t>Изменение объема хранения в течение года, в % от среднего значения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</si>
  <si>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</si>
  <si>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</si>
  <si>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</si>
  <si>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</si>
  <si>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</si>
  <si>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</si>
  <si>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</si>
  <si>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</si>
  <si>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</si>
  <si>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</si>
  <si>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</si>
  <si>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</si>
  <si>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Пн</t>
  </si>
  <si>
    <t>Вт</t>
  </si>
  <si>
    <t>Ср</t>
  </si>
  <si>
    <t>Чт</t>
  </si>
  <si>
    <t>Пт</t>
  </si>
  <si>
    <t>Сб</t>
  </si>
  <si>
    <t>Вс</t>
  </si>
  <si>
    <t xml:space="preserve">8.1. </t>
  </si>
  <si>
    <t>Распределение поступления транспортных средств в течение суток, %</t>
  </si>
  <si>
    <t>10.00-12.00</t>
  </si>
  <si>
    <t>12.00-14.00</t>
  </si>
  <si>
    <t>14.00-16.00</t>
  </si>
  <si>
    <t>16.00-18.00</t>
  </si>
  <si>
    <t>Распределение поступления ТС в течении недели, %</t>
  </si>
  <si>
    <t>08.00-10.00</t>
  </si>
  <si>
    <t>18.00-20.00</t>
  </si>
  <si>
    <t>20.00-22.00</t>
  </si>
  <si>
    <t>22.00-00.00</t>
  </si>
  <si>
    <t>00.00-02.00</t>
  </si>
  <si>
    <t>02.00-04.00</t>
  </si>
  <si>
    <t>04.00-06.00</t>
  </si>
  <si>
    <t>06.00-08.00</t>
  </si>
  <si>
    <t>телефон</t>
  </si>
  <si>
    <t>Изменение поступления ТС в течение года, в % от среднего значения</t>
  </si>
  <si>
    <t>Комментарий/Примечание</t>
  </si>
  <si>
    <t>Итого вход товара в месяц</t>
  </si>
  <si>
    <t>Кол-во экземпляров</t>
  </si>
  <si>
    <t>8.7.</t>
  </si>
  <si>
    <t>8.9.</t>
  </si>
  <si>
    <t>8.11.</t>
  </si>
  <si>
    <t>Итого выход товара в месяц</t>
  </si>
  <si>
    <t>91.</t>
  </si>
  <si>
    <t>9.10.</t>
  </si>
  <si>
    <t>9.11.</t>
  </si>
  <si>
    <t>9.12.</t>
  </si>
  <si>
    <t>Среднее количество заказов в месяц</t>
  </si>
  <si>
    <t>Оборотная ведомость</t>
  </si>
  <si>
    <t>Распределение поступления ТС в течении месяца, %</t>
  </si>
  <si>
    <t>Первая декада</t>
  </si>
  <si>
    <t>Вторая декада</t>
  </si>
  <si>
    <t>Третья декада</t>
  </si>
  <si>
    <t>8.12.</t>
  </si>
  <si>
    <t>9.13.</t>
  </si>
  <si>
    <t>Подбор товара в месяц</t>
  </si>
  <si>
    <t xml:space="preserve">Хранение </t>
  </si>
  <si>
    <t>паллета</t>
  </si>
  <si>
    <t>Выгрузка/приемка монопаллет</t>
  </si>
  <si>
    <t>паллета/сутки</t>
  </si>
  <si>
    <t>Выгрузка/приемка смешанных паллет</t>
  </si>
  <si>
    <t>короб</t>
  </si>
  <si>
    <t>Выгрузка/приемка коробов вручную (из навала)</t>
  </si>
  <si>
    <t>Переборка брака (без вскрытия коробов)</t>
  </si>
  <si>
    <t>Подбор короба</t>
  </si>
  <si>
    <t>Отгрузка сборных паллет</t>
  </si>
  <si>
    <t>Отгрузка коробов вручную (в навал)</t>
  </si>
  <si>
    <t>Отгрузка монопаллет</t>
  </si>
  <si>
    <t>Обмотка стрейч-пленкой</t>
  </si>
  <si>
    <t>4.16.</t>
  </si>
  <si>
    <t>комплект</t>
  </si>
  <si>
    <t>Оформление документов на приходе</t>
  </si>
  <si>
    <t>Оформление документов на отгрузке</t>
  </si>
  <si>
    <t>4.17.</t>
  </si>
  <si>
    <t>4.18.</t>
  </si>
  <si>
    <t>Наклейка упаковочного листа на паллет</t>
  </si>
  <si>
    <t>Обмотка паллеты фирменным скотчем (скотч-контроль)</t>
  </si>
  <si>
    <t>лист</t>
  </si>
  <si>
    <t>паллет</t>
  </si>
  <si>
    <t>4.19.</t>
  </si>
  <si>
    <t>4.20.</t>
  </si>
  <si>
    <t>ООО "ННН"</t>
  </si>
  <si>
    <t>Иван Иванов</t>
  </si>
  <si>
    <t>(495) 111-11-11</t>
  </si>
  <si>
    <t>@</t>
  </si>
  <si>
    <t>да</t>
  </si>
  <si>
    <t>продукты питания</t>
  </si>
  <si>
    <t>120*80*180</t>
  </si>
  <si>
    <t>120*100*180</t>
  </si>
  <si>
    <t>0,35*0,3*0,3</t>
  </si>
  <si>
    <t>0,6*0,5*0,5</t>
  </si>
  <si>
    <t>МХ-1</t>
  </si>
  <si>
    <t>ТОРГ-2</t>
  </si>
  <si>
    <t>ТОРГ-12</t>
  </si>
  <si>
    <t>ТрН</t>
  </si>
  <si>
    <t>УПД</t>
  </si>
  <si>
    <t>Счет</t>
  </si>
  <si>
    <t>МХ-3</t>
  </si>
  <si>
    <t>SAP</t>
  </si>
  <si>
    <t>нет</t>
  </si>
  <si>
    <t>Планируете ли вы обеспечить доступ складского персонала в вашу систему учёта?</t>
  </si>
  <si>
    <t>Среднее количество артикулов в 1 ТС</t>
  </si>
  <si>
    <t>8.10.</t>
  </si>
  <si>
    <t>8.13.</t>
  </si>
  <si>
    <t xml:space="preserve">
</t>
  </si>
  <si>
    <t>Тел.: +7 (495) 739-28-43
E-mail: ros_info@roslogistics.ru
www.roslogistics.ru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</si>
</sst>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_ ;\-#,##0\ 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color rgb="FFFFFFFF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u/>
      <sz val="16"/>
      <color theme="1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11"/>
      <color rgb="FF4D4F5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D7EDB"/>
        <bgColor indexed="64"/>
      </patternFill>
    </fill>
    <fill>
      <patternFill patternType="solid">
        <fgColor rgb="FFE3ECF9"/>
        <bgColor indexed="64"/>
      </patternFill>
    </fill>
    <fill>
      <patternFill patternType="solid">
        <fgColor rgb="FFBAE18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EAEAE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20">
    <xf numFmtId="0" fontId="0" fillId="0" borderId="0" xfId="0"/>
    <xf numFmtId="0" fontId="4" fillId="0" borderId="0" xfId="2" applyFill="1"/>
    <xf numFmtId="0" fontId="3" fillId="0" borderId="1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9" fontId="5" fillId="0" borderId="25" xfId="2" applyNumberFormat="1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 wrapText="1"/>
    </xf>
    <xf numFmtId="49" fontId="5" fillId="0" borderId="12" xfId="2" applyNumberFormat="1" applyFont="1" applyFill="1" applyBorder="1" applyAlignment="1">
      <alignment horizontal="center" vertical="center"/>
    </xf>
    <xf numFmtId="0" fontId="0" fillId="0" borderId="0" xfId="0" applyFill="1"/>
    <xf numFmtId="0" fontId="10" fillId="3" borderId="0" xfId="0" applyFont="1" applyFill="1" applyBorder="1" applyAlignment="1"/>
    <xf numFmtId="0" fontId="6" fillId="0" borderId="46" xfId="2" applyFont="1" applyFill="1" applyBorder="1" applyAlignment="1">
      <alignment horizontal="center" vertical="center"/>
    </xf>
    <xf numFmtId="0" fontId="5" fillId="4" borderId="0" xfId="2" applyFont="1" applyFill="1" applyBorder="1" applyAlignment="1">
      <alignment horizontal="center" vertical="center"/>
    </xf>
    <xf numFmtId="0" fontId="1" fillId="4" borderId="0" xfId="2" applyFont="1" applyFill="1" applyBorder="1" applyAlignment="1">
      <alignment horizontal="center" vertical="center"/>
    </xf>
    <xf numFmtId="0" fontId="5" fillId="4" borderId="0" xfId="2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0" fillId="4" borderId="0" xfId="2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/>
    <xf numFmtId="0" fontId="0" fillId="4" borderId="0" xfId="0" applyFill="1"/>
    <xf numFmtId="0" fontId="0" fillId="3" borderId="0" xfId="0" applyFill="1"/>
    <xf numFmtId="0" fontId="0" fillId="0" borderId="0" xfId="0" applyAlignment="1">
      <alignment vertical="center"/>
    </xf>
    <xf numFmtId="49" fontId="5" fillId="0" borderId="51" xfId="2" applyNumberFormat="1" applyFont="1" applyFill="1" applyBorder="1" applyAlignment="1">
      <alignment horizontal="center" vertical="center"/>
    </xf>
    <xf numFmtId="0" fontId="5" fillId="0" borderId="12" xfId="2" applyNumberFormat="1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5" fillId="4" borderId="0" xfId="2" applyFont="1" applyFill="1" applyBorder="1" applyAlignment="1">
      <alignment horizontal="left" vertical="center" indent="1"/>
    </xf>
    <xf numFmtId="0" fontId="0" fillId="4" borderId="0" xfId="2" applyFont="1" applyFill="1" applyBorder="1" applyAlignment="1">
      <alignment horizontal="left" vertical="center" indent="1"/>
    </xf>
    <xf numFmtId="0" fontId="1" fillId="4" borderId="0" xfId="2" applyFont="1" applyFill="1" applyBorder="1" applyAlignment="1">
      <alignment horizontal="left" vertical="center" indent="1"/>
    </xf>
    <xf numFmtId="49" fontId="5" fillId="0" borderId="29" xfId="2" applyNumberFormat="1" applyFont="1" applyFill="1" applyBorder="1" applyAlignment="1">
      <alignment horizontal="center" vertical="center"/>
    </xf>
    <xf numFmtId="0" fontId="5" fillId="4" borderId="0" xfId="2" applyFont="1" applyFill="1" applyBorder="1" applyAlignment="1">
      <alignment horizontal="left" vertical="center" wrapText="1" indent="1"/>
    </xf>
    <xf numFmtId="0" fontId="1" fillId="4" borderId="0" xfId="2" applyFont="1" applyFill="1" applyBorder="1" applyAlignment="1">
      <alignment horizontal="left" vertical="top" wrapText="1" indent="1"/>
    </xf>
    <xf numFmtId="16" fontId="5" fillId="0" borderId="12" xfId="2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9" fontId="4" fillId="0" borderId="0" xfId="2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0" xfId="3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5" fillId="0" borderId="46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left" vertical="center" wrapText="1"/>
    </xf>
    <xf numFmtId="0" fontId="5" fillId="0" borderId="21" xfId="2" applyFont="1" applyFill="1" applyBorder="1" applyAlignment="1">
      <alignment horizontal="left" vertical="center" wrapText="1"/>
    </xf>
    <xf numFmtId="0" fontId="5" fillId="0" borderId="25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2" applyFont="1" applyFill="1"/>
    <xf numFmtId="0" fontId="12" fillId="0" borderId="0" xfId="0" applyFont="1"/>
    <xf numFmtId="0" fontId="12" fillId="5" borderId="0" xfId="0" applyFont="1" applyFill="1"/>
    <xf numFmtId="0" fontId="12" fillId="0" borderId="0" xfId="0" applyFont="1" applyFill="1"/>
    <xf numFmtId="0" fontId="12" fillId="5" borderId="0" xfId="2" applyFont="1" applyFill="1" applyAlignment="1">
      <alignment horizontal="left" vertical="center"/>
    </xf>
    <xf numFmtId="0" fontId="12" fillId="0" borderId="0" xfId="0" applyFont="1" applyFill="1" applyBorder="1"/>
    <xf numFmtId="0" fontId="12" fillId="0" borderId="0" xfId="0" applyFont="1" applyAlignment="1">
      <alignment vertical="center"/>
    </xf>
    <xf numFmtId="0" fontId="12" fillId="4" borderId="0" xfId="0" applyFont="1" applyFill="1"/>
    <xf numFmtId="0" fontId="4" fillId="0" borderId="0" xfId="2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2" applyFill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/>
    </xf>
    <xf numFmtId="0" fontId="5" fillId="0" borderId="12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0" fillId="4" borderId="0" xfId="0" applyFill="1" applyAlignment="1">
      <alignment vertical="top" wrapText="1"/>
    </xf>
    <xf numFmtId="0" fontId="14" fillId="4" borderId="0" xfId="0" applyFont="1" applyFill="1" applyAlignment="1">
      <alignment vertical="top" wrapText="1"/>
    </xf>
    <xf numFmtId="0" fontId="14" fillId="4" borderId="0" xfId="0" applyFont="1" applyFill="1" applyAlignment="1">
      <alignment horizontal="center" vertical="top" wrapText="1"/>
    </xf>
    <xf numFmtId="0" fontId="15" fillId="4" borderId="0" xfId="4" applyFont="1" applyFill="1" applyAlignment="1" applyProtection="1">
      <alignment horizontal="center"/>
    </xf>
    <xf numFmtId="0" fontId="16" fillId="6" borderId="1" xfId="2" applyFont="1" applyFill="1" applyBorder="1" applyAlignment="1">
      <alignment horizontal="center" vertical="center"/>
    </xf>
    <xf numFmtId="0" fontId="16" fillId="6" borderId="38" xfId="2" applyFont="1" applyFill="1" applyBorder="1" applyAlignment="1">
      <alignment horizontal="center" vertical="center"/>
    </xf>
    <xf numFmtId="0" fontId="16" fillId="6" borderId="51" xfId="2" applyFont="1" applyFill="1" applyBorder="1" applyAlignment="1">
      <alignment horizontal="center" vertical="center"/>
    </xf>
    <xf numFmtId="3" fontId="1" fillId="7" borderId="15" xfId="2" applyNumberFormat="1" applyFont="1" applyFill="1" applyBorder="1" applyAlignment="1">
      <alignment horizontal="center" vertical="center"/>
    </xf>
    <xf numFmtId="3" fontId="1" fillId="7" borderId="14" xfId="2" applyNumberFormat="1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5" fillId="0" borderId="2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0" fontId="1" fillId="0" borderId="7" xfId="2" applyFont="1" applyFill="1" applyBorder="1" applyAlignment="1">
      <alignment horizontal="center" vertical="center"/>
    </xf>
    <xf numFmtId="0" fontId="1" fillId="0" borderId="31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0" borderId="48" xfId="2" applyFont="1" applyFill="1" applyBorder="1" applyAlignment="1">
      <alignment horizontal="left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5" fillId="0" borderId="27" xfId="2" applyFont="1" applyFill="1" applyBorder="1" applyAlignment="1">
      <alignment horizontal="left" vertical="center" wrapText="1"/>
    </xf>
    <xf numFmtId="0" fontId="5" fillId="0" borderId="46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5" fillId="7" borderId="13" xfId="2" applyFont="1" applyFill="1" applyBorder="1" applyAlignment="1">
      <alignment horizontal="center" vertical="center" wrapText="1"/>
    </xf>
    <xf numFmtId="0" fontId="5" fillId="7" borderId="15" xfId="2" applyFont="1" applyFill="1" applyBorder="1" applyAlignment="1">
      <alignment horizontal="center" vertical="center" wrapText="1"/>
    </xf>
    <xf numFmtId="0" fontId="5" fillId="7" borderId="14" xfId="2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/>
    </xf>
    <xf numFmtId="0" fontId="0" fillId="7" borderId="7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9" fontId="1" fillId="7" borderId="7" xfId="1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" fillId="7" borderId="21" xfId="2" applyFont="1" applyFill="1" applyBorder="1" applyAlignment="1">
      <alignment horizontal="center" vertical="center"/>
    </xf>
    <xf numFmtId="0" fontId="1" fillId="7" borderId="32" xfId="2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29" xfId="2" applyFont="1" applyFill="1" applyBorder="1" applyAlignment="1">
      <alignment horizontal="center" vertical="center"/>
    </xf>
    <xf numFmtId="9" fontId="0" fillId="7" borderId="7" xfId="1" applyFont="1" applyFill="1" applyBorder="1" applyAlignment="1">
      <alignment horizontal="center" vertical="center"/>
    </xf>
    <xf numFmtId="0" fontId="1" fillId="7" borderId="7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left" vertical="center"/>
    </xf>
    <xf numFmtId="0" fontId="17" fillId="6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 wrapText="1"/>
    </xf>
    <xf numFmtId="0" fontId="16" fillId="6" borderId="2" xfId="2" applyFont="1" applyFill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6" fillId="6" borderId="39" xfId="2" applyFont="1" applyFill="1" applyBorder="1" applyAlignment="1">
      <alignment horizontal="center" vertical="center"/>
    </xf>
    <xf numFmtId="3" fontId="6" fillId="8" borderId="39" xfId="2" applyNumberFormat="1" applyFont="1" applyFill="1" applyBorder="1" applyAlignment="1">
      <alignment horizontal="center" vertical="center"/>
    </xf>
    <xf numFmtId="3" fontId="6" fillId="8" borderId="42" xfId="2" applyNumberFormat="1" applyFont="1" applyFill="1" applyBorder="1" applyAlignment="1">
      <alignment horizontal="center" vertical="center"/>
    </xf>
    <xf numFmtId="2" fontId="5" fillId="0" borderId="46" xfId="2" applyNumberFormat="1" applyFont="1" applyFill="1" applyBorder="1" applyAlignment="1">
      <alignment horizontal="center" vertical="center"/>
    </xf>
    <xf numFmtId="2" fontId="5" fillId="0" borderId="12" xfId="2" applyNumberFormat="1" applyFont="1" applyFill="1" applyBorder="1" applyAlignment="1">
      <alignment horizontal="center" vertical="center"/>
    </xf>
    <xf numFmtId="0" fontId="5" fillId="0" borderId="48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left" vertical="center" wrapText="1"/>
    </xf>
    <xf numFmtId="0" fontId="5" fillId="0" borderId="21" xfId="2" applyFont="1" applyFill="1" applyBorder="1" applyAlignment="1">
      <alignment horizontal="left" vertical="center" wrapText="1"/>
    </xf>
    <xf numFmtId="0" fontId="0" fillId="0" borderId="7" xfId="2" applyFont="1" applyFill="1" applyBorder="1" applyAlignment="1">
      <alignment horizontal="center" vertical="center"/>
    </xf>
    <xf numFmtId="0" fontId="0" fillId="0" borderId="31" xfId="2" applyFont="1" applyFill="1" applyBorder="1" applyAlignment="1">
      <alignment horizontal="center" vertical="center"/>
    </xf>
    <xf numFmtId="9" fontId="1" fillId="7" borderId="7" xfId="1" applyFont="1" applyFill="1" applyBorder="1" applyAlignment="1">
      <alignment horizontal="center" vertical="center" wrapText="1"/>
    </xf>
    <xf numFmtId="9" fontId="1" fillId="7" borderId="31" xfId="1" applyFont="1" applyFill="1" applyBorder="1" applyAlignment="1">
      <alignment horizontal="center" vertical="center" wrapText="1"/>
    </xf>
    <xf numFmtId="9" fontId="0" fillId="7" borderId="13" xfId="1" applyFont="1" applyFill="1" applyBorder="1" applyAlignment="1">
      <alignment horizontal="center"/>
    </xf>
    <xf numFmtId="9" fontId="0" fillId="7" borderId="15" xfId="1" applyFont="1" applyFill="1" applyBorder="1" applyAlignment="1">
      <alignment horizontal="center"/>
    </xf>
    <xf numFmtId="9" fontId="0" fillId="7" borderId="14" xfId="1" applyFont="1" applyFill="1" applyBorder="1" applyAlignment="1">
      <alignment horizontal="center"/>
    </xf>
    <xf numFmtId="0" fontId="5" fillId="0" borderId="22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48" xfId="2" applyFont="1" applyFill="1" applyBorder="1" applyAlignment="1">
      <alignment horizontal="center" vertical="center"/>
    </xf>
    <xf numFmtId="0" fontId="5" fillId="7" borderId="27" xfId="2" applyFont="1" applyFill="1" applyBorder="1" applyAlignment="1">
      <alignment horizontal="center" vertical="center"/>
    </xf>
    <xf numFmtId="0" fontId="5" fillId="7" borderId="54" xfId="2" applyFont="1" applyFill="1" applyBorder="1" applyAlignment="1">
      <alignment horizontal="center" vertical="center"/>
    </xf>
    <xf numFmtId="3" fontId="5" fillId="7" borderId="7" xfId="2" applyNumberFormat="1" applyFont="1" applyFill="1" applyBorder="1" applyAlignment="1">
      <alignment horizontal="center" vertical="center"/>
    </xf>
    <xf numFmtId="3" fontId="5" fillId="7" borderId="31" xfId="2" applyNumberFormat="1" applyFont="1" applyFill="1" applyBorder="1" applyAlignment="1">
      <alignment horizontal="center" vertical="center"/>
    </xf>
    <xf numFmtId="3" fontId="5" fillId="7" borderId="48" xfId="2" applyNumberFormat="1" applyFont="1" applyFill="1" applyBorder="1" applyAlignment="1">
      <alignment horizontal="center" vertical="center"/>
    </xf>
    <xf numFmtId="3" fontId="5" fillId="7" borderId="49" xfId="2" applyNumberFormat="1" applyFont="1" applyFill="1" applyBorder="1" applyAlignment="1">
      <alignment horizontal="center" vertical="center"/>
    </xf>
    <xf numFmtId="0" fontId="16" fillId="6" borderId="42" xfId="2" applyFont="1" applyFill="1" applyBorder="1" applyAlignment="1">
      <alignment horizontal="center" vertical="center"/>
    </xf>
    <xf numFmtId="0" fontId="0" fillId="7" borderId="22" xfId="2" applyFont="1" applyFill="1" applyBorder="1" applyAlignment="1">
      <alignment horizontal="center" vertical="center"/>
    </xf>
    <xf numFmtId="0" fontId="1" fillId="7" borderId="23" xfId="2" applyFont="1" applyFill="1" applyBorder="1" applyAlignment="1">
      <alignment horizontal="center" vertical="center"/>
    </xf>
    <xf numFmtId="0" fontId="1" fillId="7" borderId="24" xfId="2" applyFont="1" applyFill="1" applyBorder="1" applyAlignment="1">
      <alignment horizontal="center" vertical="center"/>
    </xf>
    <xf numFmtId="0" fontId="0" fillId="7" borderId="13" xfId="2" applyFont="1" applyFill="1" applyBorder="1" applyAlignment="1">
      <alignment horizontal="center" vertical="center"/>
    </xf>
    <xf numFmtId="0" fontId="1" fillId="7" borderId="15" xfId="2" applyFont="1" applyFill="1" applyBorder="1" applyAlignment="1">
      <alignment horizontal="center" vertical="center"/>
    </xf>
    <xf numFmtId="0" fontId="1" fillId="7" borderId="16" xfId="2" applyFont="1" applyFill="1" applyBorder="1" applyAlignment="1">
      <alignment horizontal="center" vertical="center"/>
    </xf>
    <xf numFmtId="0" fontId="0" fillId="7" borderId="47" xfId="2" applyFont="1" applyFill="1" applyBorder="1" applyAlignment="1">
      <alignment horizontal="center" vertical="center"/>
    </xf>
    <xf numFmtId="0" fontId="1" fillId="7" borderId="9" xfId="2" applyFont="1" applyFill="1" applyBorder="1" applyAlignment="1">
      <alignment horizontal="center" vertical="center"/>
    </xf>
    <xf numFmtId="0" fontId="1" fillId="7" borderId="1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left" vertical="center"/>
    </xf>
    <xf numFmtId="0" fontId="5" fillId="0" borderId="39" xfId="2" applyFont="1" applyFill="1" applyBorder="1" applyAlignment="1">
      <alignment horizontal="left" vertical="center"/>
    </xf>
    <xf numFmtId="0" fontId="5" fillId="0" borderId="40" xfId="2" applyFont="1" applyFill="1" applyBorder="1" applyAlignment="1">
      <alignment horizontal="left" vertical="center"/>
    </xf>
    <xf numFmtId="14" fontId="1" fillId="7" borderId="52" xfId="2" applyNumberFormat="1" applyFont="1" applyFill="1" applyBorder="1" applyAlignment="1">
      <alignment horizontal="center" vertical="center"/>
    </xf>
    <xf numFmtId="0" fontId="1" fillId="7" borderId="52" xfId="2" applyFont="1" applyFill="1" applyBorder="1" applyAlignment="1">
      <alignment horizontal="center" vertical="center"/>
    </xf>
    <xf numFmtId="0" fontId="1" fillId="7" borderId="53" xfId="2" applyFont="1" applyFill="1" applyBorder="1" applyAlignment="1">
      <alignment horizontal="center" vertical="center"/>
    </xf>
    <xf numFmtId="0" fontId="5" fillId="7" borderId="21" xfId="2" applyFont="1" applyFill="1" applyBorder="1" applyAlignment="1">
      <alignment horizontal="center" vertical="center" wrapText="1"/>
    </xf>
    <xf numFmtId="0" fontId="5" fillId="7" borderId="7" xfId="2" applyFont="1" applyFill="1" applyBorder="1" applyAlignment="1">
      <alignment horizontal="center" vertical="center" wrapText="1"/>
    </xf>
    <xf numFmtId="0" fontId="5" fillId="7" borderId="48" xfId="2" applyFont="1" applyFill="1" applyBorder="1" applyAlignment="1">
      <alignment horizontal="center" vertical="center" wrapText="1"/>
    </xf>
    <xf numFmtId="0" fontId="5" fillId="7" borderId="49" xfId="2" applyFont="1" applyFill="1" applyBorder="1" applyAlignment="1">
      <alignment horizontal="center" vertical="center" wrapText="1"/>
    </xf>
    <xf numFmtId="0" fontId="6" fillId="0" borderId="48" xfId="2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5" fillId="0" borderId="21" xfId="2" applyFont="1" applyFill="1" applyBorder="1" applyAlignment="1">
      <alignment horizontal="left" vertical="center"/>
    </xf>
    <xf numFmtId="3" fontId="0" fillId="7" borderId="21" xfId="2" applyNumberFormat="1" applyFont="1" applyFill="1" applyBorder="1" applyAlignment="1">
      <alignment horizontal="center" vertical="center"/>
    </xf>
    <xf numFmtId="3" fontId="0" fillId="7" borderId="32" xfId="2" applyNumberFormat="1" applyFont="1" applyFill="1" applyBorder="1" applyAlignment="1">
      <alignment horizontal="center" vertical="center"/>
    </xf>
    <xf numFmtId="3" fontId="1" fillId="7" borderId="7" xfId="2" applyNumberFormat="1" applyFont="1" applyFill="1" applyBorder="1" applyAlignment="1">
      <alignment horizontal="center" vertical="center"/>
    </xf>
    <xf numFmtId="3" fontId="1" fillId="7" borderId="31" xfId="2" applyNumberFormat="1" applyFont="1" applyFill="1" applyBorder="1" applyAlignment="1">
      <alignment horizontal="center" vertical="center"/>
    </xf>
    <xf numFmtId="0" fontId="0" fillId="7" borderId="48" xfId="2" applyFont="1" applyFill="1" applyBorder="1" applyAlignment="1">
      <alignment horizontal="center" vertical="center"/>
    </xf>
    <xf numFmtId="0" fontId="1" fillId="7" borderId="48" xfId="2" applyFont="1" applyFill="1" applyBorder="1" applyAlignment="1">
      <alignment horizontal="center" vertical="center"/>
    </xf>
    <xf numFmtId="0" fontId="1" fillId="7" borderId="49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9" fontId="0" fillId="0" borderId="7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0" fontId="1" fillId="0" borderId="20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18" xfId="2" applyFont="1" applyFill="1" applyBorder="1" applyAlignment="1">
      <alignment horizontal="center" vertical="center"/>
    </xf>
    <xf numFmtId="0" fontId="1" fillId="0" borderId="34" xfId="2" applyFont="1" applyFill="1" applyBorder="1" applyAlignment="1">
      <alignment horizontal="center" vertical="center"/>
    </xf>
    <xf numFmtId="0" fontId="1" fillId="0" borderId="35" xfId="2" applyFont="1" applyFill="1" applyBorder="1" applyAlignment="1">
      <alignment horizontal="center" vertical="center"/>
    </xf>
    <xf numFmtId="0" fontId="1" fillId="0" borderId="48" xfId="2" applyFont="1" applyFill="1" applyBorder="1" applyAlignment="1">
      <alignment horizontal="center" vertical="center"/>
    </xf>
    <xf numFmtId="0" fontId="1" fillId="7" borderId="31" xfId="2" applyFont="1" applyFill="1" applyBorder="1" applyAlignment="1">
      <alignment horizontal="center" vertical="center"/>
    </xf>
    <xf numFmtId="9" fontId="0" fillId="7" borderId="7" xfId="1" applyFont="1" applyFill="1" applyBorder="1" applyAlignment="1">
      <alignment horizontal="center"/>
    </xf>
    <xf numFmtId="9" fontId="0" fillId="7" borderId="31" xfId="1" applyFont="1" applyFill="1" applyBorder="1" applyAlignment="1">
      <alignment horizontal="center"/>
    </xf>
    <xf numFmtId="0" fontId="6" fillId="0" borderId="31" xfId="2" applyFont="1" applyFill="1" applyBorder="1" applyAlignment="1">
      <alignment horizontal="center" vertical="center"/>
    </xf>
    <xf numFmtId="3" fontId="0" fillId="7" borderId="7" xfId="2" applyNumberFormat="1" applyFont="1" applyFill="1" applyBorder="1" applyAlignment="1">
      <alignment horizontal="center" vertical="center"/>
    </xf>
    <xf numFmtId="3" fontId="0" fillId="7" borderId="7" xfId="0" applyNumberFormat="1" applyFill="1" applyBorder="1" applyAlignment="1">
      <alignment horizontal="center"/>
    </xf>
    <xf numFmtId="0" fontId="6" fillId="0" borderId="7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1" fillId="0" borderId="16" xfId="2" applyFont="1" applyFill="1" applyBorder="1" applyAlignment="1">
      <alignment horizontal="center" vertical="center"/>
    </xf>
    <xf numFmtId="3" fontId="0" fillId="7" borderId="31" xfId="0" applyNumberFormat="1" applyFill="1" applyBorder="1" applyAlignment="1">
      <alignment horizontal="center"/>
    </xf>
    <xf numFmtId="3" fontId="3" fillId="8" borderId="13" xfId="2" applyNumberFormat="1" applyFont="1" applyFill="1" applyBorder="1" applyAlignment="1">
      <alignment horizontal="center" vertical="center"/>
    </xf>
    <xf numFmtId="3" fontId="3" fillId="8" borderId="15" xfId="2" applyNumberFormat="1" applyFont="1" applyFill="1" applyBorder="1" applyAlignment="1">
      <alignment horizontal="center" vertical="center"/>
    </xf>
    <xf numFmtId="3" fontId="3" fillId="8" borderId="14" xfId="2" applyNumberFormat="1" applyFont="1" applyFill="1" applyBorder="1" applyAlignment="1">
      <alignment horizontal="center" vertical="center"/>
    </xf>
    <xf numFmtId="3" fontId="3" fillId="8" borderId="16" xfId="2" applyNumberFormat="1" applyFont="1" applyFill="1" applyBorder="1" applyAlignment="1">
      <alignment horizontal="center" vertical="center"/>
    </xf>
    <xf numFmtId="10" fontId="1" fillId="7" borderId="13" xfId="1" applyNumberFormat="1" applyFont="1" applyFill="1" applyBorder="1" applyAlignment="1">
      <alignment horizontal="center" vertical="center"/>
    </xf>
    <xf numFmtId="10" fontId="1" fillId="7" borderId="15" xfId="1" applyNumberFormat="1" applyFont="1" applyFill="1" applyBorder="1" applyAlignment="1">
      <alignment horizontal="center" vertical="center"/>
    </xf>
    <xf numFmtId="10" fontId="1" fillId="7" borderId="14" xfId="1" applyNumberFormat="1" applyFont="1" applyFill="1" applyBorder="1" applyAlignment="1">
      <alignment horizontal="center" vertical="center"/>
    </xf>
    <xf numFmtId="9" fontId="1" fillId="7" borderId="13" xfId="1" applyFont="1" applyFill="1" applyBorder="1" applyAlignment="1">
      <alignment horizontal="center" vertical="center"/>
    </xf>
    <xf numFmtId="9" fontId="1" fillId="7" borderId="15" xfId="1" applyFont="1" applyFill="1" applyBorder="1" applyAlignment="1">
      <alignment horizontal="center" vertical="center"/>
    </xf>
    <xf numFmtId="9" fontId="1" fillId="7" borderId="14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8" borderId="13" xfId="0" applyNumberFormat="1" applyFill="1" applyBorder="1" applyAlignment="1">
      <alignment horizontal="center" vertical="center"/>
    </xf>
    <xf numFmtId="3" fontId="0" fillId="8" borderId="15" xfId="0" applyNumberFormat="1" applyFill="1" applyBorder="1" applyAlignment="1">
      <alignment horizontal="center" vertical="center"/>
    </xf>
    <xf numFmtId="3" fontId="0" fillId="8" borderId="16" xfId="0" applyNumberFormat="1" applyFill="1" applyBorder="1" applyAlignment="1">
      <alignment horizontal="center" vertical="center"/>
    </xf>
    <xf numFmtId="3" fontId="0" fillId="7" borderId="13" xfId="0" applyNumberFormat="1" applyFill="1" applyBorder="1" applyAlignment="1">
      <alignment horizontal="center"/>
    </xf>
    <xf numFmtId="3" fontId="0" fillId="7" borderId="15" xfId="0" applyNumberFormat="1" applyFill="1" applyBorder="1" applyAlignment="1">
      <alignment horizontal="center"/>
    </xf>
    <xf numFmtId="3" fontId="0" fillId="7" borderId="16" xfId="0" applyNumberFormat="1" applyFill="1" applyBorder="1" applyAlignment="1">
      <alignment horizontal="center"/>
    </xf>
    <xf numFmtId="3" fontId="0" fillId="7" borderId="22" xfId="0" applyNumberFormat="1" applyFill="1" applyBorder="1" applyAlignment="1">
      <alignment horizontal="center"/>
    </xf>
    <xf numFmtId="3" fontId="0" fillId="7" borderId="23" xfId="0" applyNumberFormat="1" applyFill="1" applyBorder="1" applyAlignment="1">
      <alignment horizontal="center"/>
    </xf>
    <xf numFmtId="3" fontId="0" fillId="7" borderId="24" xfId="0" applyNumberFormat="1" applyFill="1" applyBorder="1" applyAlignment="1">
      <alignment horizontal="center"/>
    </xf>
    <xf numFmtId="9" fontId="0" fillId="7" borderId="31" xfId="1" applyFont="1" applyFill="1" applyBorder="1" applyAlignment="1">
      <alignment horizontal="center" vertical="center"/>
    </xf>
    <xf numFmtId="3" fontId="3" fillId="8" borderId="39" xfId="2" applyNumberFormat="1" applyFont="1" applyFill="1" applyBorder="1" applyAlignment="1">
      <alignment horizontal="center" vertical="center"/>
    </xf>
    <xf numFmtId="3" fontId="3" fillId="8" borderId="42" xfId="2" applyNumberFormat="1" applyFont="1" applyFill="1" applyBorder="1" applyAlignment="1">
      <alignment horizontal="center" vertical="center"/>
    </xf>
    <xf numFmtId="0" fontId="1" fillId="7" borderId="14" xfId="2" applyFont="1" applyFill="1" applyBorder="1" applyAlignment="1">
      <alignment horizontal="center" vertical="center"/>
    </xf>
    <xf numFmtId="0" fontId="1" fillId="7" borderId="13" xfId="2" applyFont="1" applyFill="1" applyBorder="1" applyAlignment="1">
      <alignment horizontal="center" vertical="center"/>
    </xf>
    <xf numFmtId="0" fontId="1" fillId="7" borderId="22" xfId="2" applyFont="1" applyFill="1" applyBorder="1" applyAlignment="1">
      <alignment horizontal="center" vertical="center"/>
    </xf>
    <xf numFmtId="0" fontId="1" fillId="7" borderId="26" xfId="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3" fontId="1" fillId="8" borderId="7" xfId="2" applyNumberFormat="1" applyFont="1" applyFill="1" applyBorder="1" applyAlignment="1">
      <alignment horizontal="center" vertical="center"/>
    </xf>
    <xf numFmtId="3" fontId="1" fillId="8" borderId="31" xfId="2" applyNumberFormat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wrapText="1"/>
    </xf>
    <xf numFmtId="3" fontId="3" fillId="8" borderId="7" xfId="2" applyNumberFormat="1" applyFont="1" applyFill="1" applyBorder="1" applyAlignment="1">
      <alignment horizontal="center" vertical="center"/>
    </xf>
    <xf numFmtId="3" fontId="3" fillId="8" borderId="31" xfId="2" applyNumberFormat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left" vertical="center" wrapText="1" indent="1"/>
    </xf>
    <xf numFmtId="0" fontId="5" fillId="0" borderId="21" xfId="2" applyFont="1" applyFill="1" applyBorder="1" applyAlignment="1">
      <alignment horizontal="left" vertical="center" wrapText="1" indent="1"/>
    </xf>
    <xf numFmtId="0" fontId="1" fillId="7" borderId="21" xfId="2" applyNumberFormat="1" applyFont="1" applyFill="1" applyBorder="1" applyAlignment="1">
      <alignment horizontal="center" vertical="center"/>
    </xf>
    <xf numFmtId="0" fontId="1" fillId="7" borderId="7" xfId="2" applyNumberFormat="1" applyFont="1" applyFill="1" applyBorder="1" applyAlignment="1">
      <alignment horizontal="center" vertical="center"/>
    </xf>
    <xf numFmtId="0" fontId="0" fillId="7" borderId="7" xfId="2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7" borderId="21" xfId="0" applyNumberFormat="1" applyFill="1" applyBorder="1" applyAlignment="1">
      <alignment horizontal="center"/>
    </xf>
    <xf numFmtId="3" fontId="0" fillId="7" borderId="32" xfId="0" applyNumberFormat="1" applyFill="1" applyBorder="1" applyAlignment="1">
      <alignment horizontal="center"/>
    </xf>
    <xf numFmtId="0" fontId="16" fillId="6" borderId="52" xfId="2" applyFont="1" applyFill="1" applyBorder="1" applyAlignment="1">
      <alignment horizontal="center" vertical="center"/>
    </xf>
    <xf numFmtId="0" fontId="16" fillId="6" borderId="53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56" xfId="2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left" vertical="center" wrapText="1"/>
    </xf>
    <xf numFmtId="0" fontId="5" fillId="0" borderId="20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37" xfId="2" applyFont="1" applyFill="1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0" xfId="2" applyFont="1" applyFill="1" applyBorder="1" applyAlignment="1">
      <alignment horizontal="center" vertical="center"/>
    </xf>
    <xf numFmtId="9" fontId="3" fillId="0" borderId="38" xfId="1" applyFont="1" applyFill="1" applyBorder="1" applyAlignment="1">
      <alignment horizontal="center" vertical="center" wrapText="1"/>
    </xf>
    <xf numFmtId="9" fontId="3" fillId="0" borderId="39" xfId="1" applyFont="1" applyFill="1" applyBorder="1" applyAlignment="1">
      <alignment horizontal="center" vertical="center" wrapText="1"/>
    </xf>
    <xf numFmtId="9" fontId="3" fillId="0" borderId="42" xfId="1" applyFont="1" applyFill="1" applyBorder="1" applyAlignment="1">
      <alignment horizontal="center" vertical="center" wrapText="1"/>
    </xf>
    <xf numFmtId="0" fontId="16" fillId="6" borderId="39" xfId="2" applyFont="1" applyFill="1" applyBorder="1" applyAlignment="1">
      <alignment horizontal="center" vertical="center" wrapText="1"/>
    </xf>
    <xf numFmtId="0" fontId="16" fillId="6" borderId="42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22" xfId="2" applyFont="1" applyFill="1" applyBorder="1" applyAlignment="1">
      <alignment horizontal="left" vertical="center" wrapText="1"/>
    </xf>
    <xf numFmtId="0" fontId="5" fillId="0" borderId="23" xfId="2" applyFont="1" applyFill="1" applyBorder="1" applyAlignment="1">
      <alignment horizontal="left" vertical="center" wrapText="1"/>
    </xf>
    <xf numFmtId="0" fontId="5" fillId="0" borderId="26" xfId="2" applyFont="1" applyFill="1" applyBorder="1" applyAlignment="1">
      <alignment horizontal="left" vertical="center" wrapText="1"/>
    </xf>
    <xf numFmtId="0" fontId="0" fillId="0" borderId="7" xfId="2" applyFont="1" applyFill="1" applyBorder="1" applyAlignment="1">
      <alignment horizontal="center" vertical="center" wrapText="1"/>
    </xf>
    <xf numFmtId="0" fontId="0" fillId="0" borderId="31" xfId="2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6" fillId="0" borderId="8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9" fontId="0" fillId="7" borderId="16" xfId="1" applyFont="1" applyFill="1" applyBorder="1" applyAlignment="1">
      <alignment horizontal="center"/>
    </xf>
    <xf numFmtId="3" fontId="1" fillId="7" borderId="15" xfId="2" applyNumberFormat="1" applyFont="1" applyFill="1" applyBorder="1" applyAlignment="1">
      <alignment horizontal="center" vertical="center"/>
    </xf>
    <xf numFmtId="3" fontId="1" fillId="7" borderId="14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5" fillId="0" borderId="19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 vertical="top" wrapText="1"/>
    </xf>
    <xf numFmtId="0" fontId="5" fillId="0" borderId="13" xfId="2" applyFont="1" applyFill="1" applyBorder="1" applyAlignment="1">
      <alignment horizontal="left" vertical="center" wrapText="1"/>
    </xf>
    <xf numFmtId="0" fontId="5" fillId="0" borderId="15" xfId="2" applyFont="1" applyFill="1" applyBorder="1" applyAlignment="1">
      <alignment horizontal="left" vertical="center" wrapText="1"/>
    </xf>
    <xf numFmtId="0" fontId="5" fillId="0" borderId="14" xfId="2" applyFont="1" applyFill="1" applyBorder="1" applyAlignment="1">
      <alignment horizontal="left" vertical="center" wrapText="1"/>
    </xf>
    <xf numFmtId="3" fontId="3" fillId="8" borderId="27" xfId="2" applyNumberFormat="1" applyFont="1" applyFill="1" applyBorder="1" applyAlignment="1">
      <alignment horizontal="center" vertical="center"/>
    </xf>
    <xf numFmtId="0" fontId="18" fillId="4" borderId="0" xfId="0" applyFont="1" applyFill="1" applyAlignment="1">
      <alignment horizontal="right" vertical="top" wrapText="1"/>
    </xf>
  </cellXfs>
  <cellStyles count="5">
    <cellStyle name="Гиперссылка" xfId="4" builtinId="8"/>
    <cellStyle name="Обычный" xfId="0" builtinId="0"/>
    <cellStyle name="Обычный 4" xfId="2"/>
    <cellStyle name="Процентный" xfId="1" builtinId="5"/>
    <cellStyle name="Финансовый" xfId="3" builtinId="3"/>
  </cellStyles>
  <dxfs count="27">
    <dxf>
      <fill>
        <patternFill>
          <bgColor rgb="FFFF3300"/>
        </patternFill>
      </fill>
    </dxf>
    <dxf>
      <fill>
        <patternFill>
          <bgColor rgb="FFFFC7CE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FF3300"/>
        </patternFill>
      </fill>
    </dxf>
    <dxf>
      <fill>
        <patternFill>
          <bgColor rgb="FFFFC7CE"/>
        </patternFill>
      </fill>
    </dxf>
    <dxf>
      <fill>
        <patternFill>
          <bgColor rgb="FFEAEAEA"/>
        </patternFill>
      </fill>
    </dxf>
    <dxf>
      <fill>
        <patternFill>
          <bgColor rgb="FFFF3300"/>
        </patternFill>
      </fill>
    </dxf>
    <dxf>
      <fill>
        <patternFill>
          <bgColor rgb="FFFFC7CE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9" defaultPivotStyle="PivotStyleLight16"/>
  <colors>
    <mruColors>
      <color rgb="FF3D7EDB"/>
      <color rgb="FFBAE18F"/>
      <color rgb="FF4D4F53"/>
      <color rgb="FFE3ECF9"/>
      <color rgb="FFD2E1F6"/>
      <color rgb="FFC8DAF4"/>
      <color rgb="FFABC7EF"/>
      <color rgb="FFFFFFFF"/>
      <color rgb="FFFF33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30806</xdr:colOff>
      <xdr:row>1</xdr:row>
      <xdr:rowOff>57138</xdr:rowOff>
    </xdr:from>
    <xdr:to>
      <xdr:col>3</xdr:col>
      <xdr:colOff>238457</xdr:colOff>
      <xdr:row>3</xdr:row>
      <xdr:rowOff>55782</xdr:rowOff>
    </xdr:to>
    <xdr:pic>
      <xdr:nvPicPr>
        <xdr:cNvPr id="3" name="Рисунок 2" descr="Roslogistics_logo_eng.jpg"/>
        <xdr:cNvPicPr>
          <a:picLocks noChangeAspect="1"/>
        </xdr:cNvPicPr>
      </xdr:nvPicPr>
      <xdr:blipFill>
        <a:blip xmlns:r="http://schemas.openxmlformats.org/officeDocument/2006/relationships" r:embed="rId1" cstate="screen"/>
        <a:srcRect/>
        <a:stretch>
          <a:fillRect/>
        </a:stretch>
      </xdr:blipFill>
      <xdr:spPr>
        <a:xfrm>
          <a:off x="759188" y="247638"/>
          <a:ext cx="2897063" cy="49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33616</xdr:colOff>
      <xdr:row>1</xdr:row>
      <xdr:rowOff>56029</xdr:rowOff>
    </xdr:from>
    <xdr:to>
      <xdr:col>3</xdr:col>
      <xdr:colOff>241268</xdr:colOff>
      <xdr:row>3</xdr:row>
      <xdr:rowOff>54673</xdr:rowOff>
    </xdr:to>
    <xdr:pic>
      <xdr:nvPicPr>
        <xdr:cNvPr id="3" name="Рисунок 2" descr="Roslogistics_logo_eng.jpg"/>
        <xdr:cNvPicPr>
          <a:picLocks noChangeAspect="1"/>
        </xdr:cNvPicPr>
      </xdr:nvPicPr>
      <xdr:blipFill>
        <a:blip xmlns:r="http://schemas.openxmlformats.org/officeDocument/2006/relationships" r:embed="rId1" cstate="screen"/>
        <a:srcRect/>
        <a:stretch>
          <a:fillRect/>
        </a:stretch>
      </xdr:blipFill>
      <xdr:spPr>
        <a:xfrm>
          <a:off x="739587" y="246529"/>
          <a:ext cx="2897063" cy="491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03"/>
  <sheetViews>
    <sheetView showGridLines="0" tabSelected="1" zoomScale="85" zoomScaleNormal="85" workbookViewId="0">
      <selection activeCell="B5" sqref="B5:AA6"/>
    </sheetView>
  </sheetViews>
  <sheetFormatPr defaultRowHeight="15"/>
  <cols>
    <col min="1" max="1" width="11" customWidth="1"/>
    <col min="3" max="3" width="31.28515625" customWidth="1"/>
    <col min="4" max="4" width="5.85546875" customWidth="1"/>
    <col min="5" max="5" width="5.28515625" customWidth="1"/>
    <col min="6" max="6" width="6" customWidth="1"/>
    <col min="7" max="7" width="5.28515625" customWidth="1"/>
    <col min="8" max="8" width="5.85546875" customWidth="1"/>
    <col min="9" max="9" width="5.28515625" customWidth="1"/>
    <col min="10" max="10" width="5.85546875" customWidth="1"/>
    <col min="11" max="11" width="5.42578125" customWidth="1"/>
    <col min="12" max="12" width="5.28515625" customWidth="1"/>
    <col min="13" max="13" width="6" customWidth="1"/>
    <col min="14" max="14" width="5.5703125" customWidth="1"/>
    <col min="15" max="15" width="5.7109375" customWidth="1"/>
    <col min="16" max="16" width="5.42578125" customWidth="1"/>
    <col min="17" max="17" width="6" customWidth="1"/>
    <col min="18" max="18" width="5.7109375" customWidth="1"/>
    <col min="19" max="19" width="6" customWidth="1"/>
    <col min="20" max="20" width="4.28515625" customWidth="1"/>
    <col min="21" max="21" width="7" customWidth="1"/>
    <col min="22" max="22" width="4.42578125" customWidth="1"/>
    <col min="23" max="23" width="6.7109375" customWidth="1"/>
    <col min="24" max="27" width="5.7109375" customWidth="1"/>
    <col min="28" max="28" width="7.140625" style="49" bestFit="1" customWidth="1"/>
    <col min="29" max="29" width="46.42578125" customWidth="1"/>
    <col min="30" max="30" width="4.42578125" style="8" customWidth="1"/>
    <col min="31" max="31" width="32.140625" customWidth="1"/>
    <col min="34" max="34" width="0" style="51" hidden="1" customWidth="1"/>
  </cols>
  <sheetData>
    <row r="1" spans="2:34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2:34" ht="19.5" customHeight="1">
      <c r="B2" s="65" t="s">
        <v>299</v>
      </c>
      <c r="C2" s="314"/>
      <c r="D2" s="314"/>
      <c r="E2" s="314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319" t="s">
        <v>300</v>
      </c>
      <c r="W2" s="319"/>
      <c r="X2" s="319"/>
      <c r="Y2" s="319"/>
      <c r="Z2" s="319"/>
      <c r="AA2" s="319"/>
    </row>
    <row r="3" spans="2:34" ht="19.5" customHeight="1">
      <c r="B3" s="65"/>
      <c r="C3" s="314"/>
      <c r="D3" s="314"/>
      <c r="E3" s="314"/>
      <c r="F3" s="67"/>
      <c r="G3" s="67"/>
      <c r="H3" s="67"/>
      <c r="I3" s="67"/>
      <c r="J3" s="67"/>
      <c r="K3" s="67"/>
      <c r="L3" s="67"/>
      <c r="M3" s="66"/>
      <c r="N3" s="68"/>
      <c r="O3" s="68"/>
      <c r="P3" s="68"/>
      <c r="Q3" s="68"/>
      <c r="R3" s="68"/>
      <c r="S3" s="68"/>
      <c r="T3" s="19"/>
      <c r="U3" s="19"/>
      <c r="V3" s="319"/>
      <c r="W3" s="319"/>
      <c r="X3" s="319"/>
      <c r="Y3" s="319"/>
      <c r="Z3" s="319"/>
      <c r="AA3" s="319"/>
    </row>
    <row r="4" spans="2:34" ht="22.5" customHeight="1">
      <c r="B4" s="65"/>
      <c r="C4" s="314"/>
      <c r="D4" s="314"/>
      <c r="E4" s="314"/>
      <c r="F4" s="66"/>
      <c r="G4" s="66"/>
      <c r="H4" s="66"/>
      <c r="J4" s="19"/>
      <c r="K4" s="19"/>
      <c r="L4" s="19"/>
      <c r="M4" s="19"/>
      <c r="N4" s="19"/>
      <c r="O4" s="19"/>
      <c r="P4" s="19"/>
      <c r="Q4" s="19"/>
      <c r="R4" s="19"/>
      <c r="T4" s="19"/>
      <c r="U4" s="19"/>
      <c r="V4" s="319"/>
      <c r="W4" s="319"/>
      <c r="X4" s="319"/>
      <c r="Y4" s="319"/>
      <c r="Z4" s="319"/>
      <c r="AA4" s="319"/>
    </row>
    <row r="5" spans="2:34" s="1" customFormat="1" ht="12.75">
      <c r="B5" s="113" t="s">
        <v>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58"/>
      <c r="AH5" s="50"/>
    </row>
    <row r="6" spans="2:34" s="1" customFormat="1" ht="12.75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58"/>
      <c r="AH6" s="50"/>
    </row>
    <row r="7" spans="2:34">
      <c r="B7" s="114" t="s">
        <v>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2:34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H8" s="52" t="s">
        <v>189</v>
      </c>
    </row>
    <row r="9" spans="2:34"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H9" s="52" t="s">
        <v>190</v>
      </c>
    </row>
    <row r="10" spans="2:34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H10" s="52" t="s">
        <v>192</v>
      </c>
    </row>
    <row r="11" spans="2:34">
      <c r="B11" s="83" t="s">
        <v>2</v>
      </c>
      <c r="C11" s="83"/>
      <c r="D11" s="98"/>
      <c r="E11" s="98"/>
      <c r="F11" s="84" t="s">
        <v>3</v>
      </c>
      <c r="G11" s="85"/>
      <c r="H11" s="85"/>
      <c r="I11" s="85"/>
      <c r="J11" s="85"/>
      <c r="K11" s="85"/>
      <c r="L11" s="85"/>
      <c r="M11" s="85"/>
      <c r="N11" s="85"/>
      <c r="O11" s="48"/>
      <c r="P11" s="9"/>
      <c r="Q11" s="9"/>
      <c r="R11" s="9"/>
      <c r="S11" s="9"/>
      <c r="T11" s="9"/>
      <c r="U11" s="9"/>
      <c r="V11" s="9"/>
      <c r="W11" s="9"/>
      <c r="X11" s="20"/>
      <c r="Y11" s="20"/>
      <c r="Z11" s="20"/>
      <c r="AA11" s="20"/>
      <c r="AH11" s="52" t="s">
        <v>191</v>
      </c>
    </row>
    <row r="12" spans="2:34" s="8" customFormat="1" ht="15.75" thickBot="1">
      <c r="B12" s="15"/>
      <c r="C12" s="15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8"/>
      <c r="R12" s="18"/>
      <c r="S12" s="18"/>
      <c r="T12" s="18"/>
      <c r="U12" s="18"/>
      <c r="V12" s="18"/>
      <c r="W12" s="18"/>
      <c r="X12" s="19"/>
      <c r="Y12" s="19"/>
      <c r="Z12" s="19"/>
      <c r="AA12" s="19"/>
      <c r="AB12" s="59"/>
      <c r="AH12" s="53"/>
    </row>
    <row r="13" spans="2:34" ht="15.75" thickBot="1">
      <c r="B13" s="69">
        <v>1</v>
      </c>
      <c r="C13" s="115" t="s">
        <v>4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6"/>
      <c r="AC13" s="2" t="s">
        <v>5</v>
      </c>
      <c r="AD13" s="3"/>
      <c r="AE13" s="3" t="s">
        <v>6</v>
      </c>
    </row>
    <row r="14" spans="2:34">
      <c r="B14" s="41" t="s">
        <v>7</v>
      </c>
      <c r="C14" s="142" t="s">
        <v>8</v>
      </c>
      <c r="D14" s="142"/>
      <c r="E14" s="142"/>
      <c r="F14" s="142"/>
      <c r="G14" s="142"/>
      <c r="H14" s="156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8"/>
      <c r="AC14" s="40" t="str">
        <f>IF(H14=0,"Не указано Название компании","")</f>
        <v>Не указано Название компании</v>
      </c>
      <c r="AH14" s="54" t="s">
        <v>183</v>
      </c>
    </row>
    <row r="15" spans="2:34">
      <c r="B15" s="90" t="s">
        <v>9</v>
      </c>
      <c r="C15" s="82" t="s">
        <v>10</v>
      </c>
      <c r="D15" s="82"/>
      <c r="E15" s="82"/>
      <c r="F15" s="82" t="s">
        <v>11</v>
      </c>
      <c r="G15" s="82"/>
      <c r="H15" s="153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5"/>
      <c r="AC15" s="40" t="str">
        <f>IF(H15=0,"Не указаны ФИО контактного лица","")</f>
        <v>Не указаны ФИО контактного лица</v>
      </c>
      <c r="AH15" s="54" t="s">
        <v>184</v>
      </c>
    </row>
    <row r="16" spans="2:34">
      <c r="B16" s="90"/>
      <c r="C16" s="82"/>
      <c r="D16" s="82"/>
      <c r="E16" s="82"/>
      <c r="F16" s="82" t="s">
        <v>229</v>
      </c>
      <c r="G16" s="82"/>
      <c r="H16" s="153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40" t="str">
        <f>IF(H16=0,"Не указан Телефон контактного лица","")</f>
        <v>Не указан Телефон контактного лица</v>
      </c>
      <c r="AH16" s="54" t="s">
        <v>185</v>
      </c>
    </row>
    <row r="17" spans="2:34" ht="15.75" thickBot="1">
      <c r="B17" s="97"/>
      <c r="C17" s="99"/>
      <c r="D17" s="99"/>
      <c r="E17" s="99"/>
      <c r="F17" s="99" t="s">
        <v>12</v>
      </c>
      <c r="G17" s="99"/>
      <c r="H17" s="150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2"/>
      <c r="AC17" s="40" t="str">
        <f>IF(H17=0,"Не указан E-mail контактного лица","")</f>
        <v>Не указан E-mail контактного лица</v>
      </c>
      <c r="AH17" s="54" t="s">
        <v>186</v>
      </c>
    </row>
    <row r="18" spans="2:34" s="8" customFormat="1" ht="15.75" thickBot="1">
      <c r="B18" s="11"/>
      <c r="C18" s="11"/>
      <c r="D18" s="11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9"/>
      <c r="Y18" s="19"/>
      <c r="Z18" s="19"/>
      <c r="AA18" s="19"/>
      <c r="AB18" s="59"/>
      <c r="AH18" s="54" t="s">
        <v>187</v>
      </c>
    </row>
    <row r="19" spans="2:34" ht="15.75" thickBot="1">
      <c r="B19" s="69">
        <v>2</v>
      </c>
      <c r="C19" s="115" t="s">
        <v>13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6"/>
    </row>
    <row r="20" spans="2:34" ht="15.75" thickBot="1">
      <c r="B20" s="22" t="s">
        <v>14</v>
      </c>
      <c r="C20" s="159" t="s">
        <v>15</v>
      </c>
      <c r="D20" s="160"/>
      <c r="E20" s="160"/>
      <c r="F20" s="160"/>
      <c r="G20" s="161"/>
      <c r="H20" s="162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4"/>
    </row>
    <row r="21" spans="2:34" ht="15.75" thickBot="1">
      <c r="B21" s="11"/>
      <c r="C21" s="11"/>
      <c r="D21" s="11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9"/>
      <c r="Y21" s="19"/>
      <c r="Z21" s="19"/>
      <c r="AA21" s="19"/>
    </row>
    <row r="22" spans="2:34" ht="15.75" thickBot="1">
      <c r="B22" s="69">
        <v>3</v>
      </c>
      <c r="C22" s="115" t="s">
        <v>16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6"/>
    </row>
    <row r="23" spans="2:34">
      <c r="B23" s="41" t="s">
        <v>17</v>
      </c>
      <c r="C23" s="86" t="s">
        <v>18</v>
      </c>
      <c r="D23" s="86"/>
      <c r="E23" s="86"/>
      <c r="F23" s="86"/>
      <c r="G23" s="86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8"/>
      <c r="AC23" s="40" t="str">
        <f>IF(H23=0,"Не указан Регион склада","")</f>
        <v>Не указан Регион склада</v>
      </c>
    </row>
    <row r="24" spans="2:34" ht="15.75" thickBot="1">
      <c r="B24" s="45" t="s">
        <v>19</v>
      </c>
      <c r="C24" s="126" t="s">
        <v>20</v>
      </c>
      <c r="D24" s="126"/>
      <c r="E24" s="126"/>
      <c r="F24" s="126"/>
      <c r="G24" s="126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5"/>
      <c r="AC24" s="40" t="str">
        <f>IF(H24=0,"Не указан Режим работы склада","")</f>
        <v>Не указан Режим работы склада</v>
      </c>
    </row>
    <row r="25" spans="2:34" s="8" customFormat="1" ht="15.75" thickBot="1">
      <c r="B25" s="11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9"/>
      <c r="Y25" s="19"/>
      <c r="Z25" s="19"/>
      <c r="AA25" s="19"/>
      <c r="AB25" s="59"/>
      <c r="AH25" s="53"/>
    </row>
    <row r="26" spans="2:34" ht="15.75" thickBot="1">
      <c r="B26" s="70">
        <v>4</v>
      </c>
      <c r="C26" s="119" t="s">
        <v>21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49"/>
    </row>
    <row r="27" spans="2:34">
      <c r="B27" s="10"/>
      <c r="C27" s="169" t="s">
        <v>22</v>
      </c>
      <c r="D27" s="169"/>
      <c r="E27" s="169"/>
      <c r="F27" s="169"/>
      <c r="G27" s="169"/>
      <c r="H27" s="169" t="s">
        <v>23</v>
      </c>
      <c r="I27" s="169"/>
      <c r="J27" s="169"/>
      <c r="K27" s="169"/>
      <c r="L27" s="169"/>
      <c r="M27" s="170" t="s">
        <v>231</v>
      </c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1"/>
    </row>
    <row r="28" spans="2:34">
      <c r="B28" s="42" t="s">
        <v>24</v>
      </c>
      <c r="C28" s="166" t="s">
        <v>251</v>
      </c>
      <c r="D28" s="166"/>
      <c r="E28" s="166"/>
      <c r="F28" s="166"/>
      <c r="G28" s="166"/>
      <c r="H28" s="92" t="s">
        <v>254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3"/>
    </row>
    <row r="29" spans="2:34">
      <c r="B29" s="42" t="s">
        <v>25</v>
      </c>
      <c r="C29" s="166" t="s">
        <v>253</v>
      </c>
      <c r="D29" s="166"/>
      <c r="E29" s="166"/>
      <c r="F29" s="166"/>
      <c r="G29" s="166"/>
      <c r="H29" s="92" t="s">
        <v>252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3"/>
    </row>
    <row r="30" spans="2:34">
      <c r="B30" s="42" t="s">
        <v>26</v>
      </c>
      <c r="C30" s="166" t="s">
        <v>255</v>
      </c>
      <c r="D30" s="166"/>
      <c r="E30" s="166"/>
      <c r="F30" s="166"/>
      <c r="G30" s="166"/>
      <c r="H30" s="92" t="s">
        <v>256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</row>
    <row r="31" spans="2:34">
      <c r="B31" s="42" t="s">
        <v>27</v>
      </c>
      <c r="C31" s="166" t="s">
        <v>257</v>
      </c>
      <c r="D31" s="166"/>
      <c r="E31" s="166"/>
      <c r="F31" s="166"/>
      <c r="G31" s="166"/>
      <c r="H31" s="92" t="s">
        <v>256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3"/>
    </row>
    <row r="32" spans="2:34">
      <c r="B32" s="42" t="s">
        <v>28</v>
      </c>
      <c r="C32" s="166" t="s">
        <v>258</v>
      </c>
      <c r="D32" s="166"/>
      <c r="E32" s="166"/>
      <c r="F32" s="166"/>
      <c r="G32" s="166"/>
      <c r="H32" s="92" t="s">
        <v>256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</row>
    <row r="33" spans="2:34">
      <c r="B33" s="42" t="s">
        <v>29</v>
      </c>
      <c r="C33" s="94" t="s">
        <v>266</v>
      </c>
      <c r="D33" s="95"/>
      <c r="E33" s="95"/>
      <c r="F33" s="95"/>
      <c r="G33" s="96"/>
      <c r="H33" s="74" t="s">
        <v>265</v>
      </c>
      <c r="I33" s="75"/>
      <c r="J33" s="75"/>
      <c r="K33" s="75"/>
      <c r="L33" s="76"/>
      <c r="M33" s="74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7"/>
    </row>
    <row r="34" spans="2:34">
      <c r="B34" s="42" t="s">
        <v>30</v>
      </c>
      <c r="C34" s="94" t="s">
        <v>259</v>
      </c>
      <c r="D34" s="95"/>
      <c r="E34" s="95"/>
      <c r="F34" s="95"/>
      <c r="G34" s="96"/>
      <c r="H34" s="74" t="s">
        <v>256</v>
      </c>
      <c r="I34" s="75"/>
      <c r="J34" s="75"/>
      <c r="K34" s="75"/>
      <c r="L34" s="76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3"/>
    </row>
    <row r="35" spans="2:34">
      <c r="B35" s="42" t="s">
        <v>31</v>
      </c>
      <c r="C35" s="94" t="s">
        <v>260</v>
      </c>
      <c r="D35" s="95"/>
      <c r="E35" s="95"/>
      <c r="F35" s="95"/>
      <c r="G35" s="96"/>
      <c r="H35" s="74" t="s">
        <v>252</v>
      </c>
      <c r="I35" s="75"/>
      <c r="J35" s="75"/>
      <c r="K35" s="75"/>
      <c r="L35" s="76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3"/>
    </row>
    <row r="36" spans="2:34">
      <c r="B36" s="42" t="s">
        <v>32</v>
      </c>
      <c r="C36" s="94" t="s">
        <v>261</v>
      </c>
      <c r="D36" s="95"/>
      <c r="E36" s="95"/>
      <c r="F36" s="95"/>
      <c r="G36" s="96"/>
      <c r="H36" s="74" t="s">
        <v>256</v>
      </c>
      <c r="I36" s="75"/>
      <c r="J36" s="75"/>
      <c r="K36" s="75"/>
      <c r="L36" s="76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3"/>
    </row>
    <row r="37" spans="2:34">
      <c r="B37" s="42" t="s">
        <v>33</v>
      </c>
      <c r="C37" s="94" t="s">
        <v>262</v>
      </c>
      <c r="D37" s="95"/>
      <c r="E37" s="95"/>
      <c r="F37" s="95"/>
      <c r="G37" s="96"/>
      <c r="H37" s="74" t="s">
        <v>252</v>
      </c>
      <c r="I37" s="75"/>
      <c r="J37" s="75"/>
      <c r="K37" s="75"/>
      <c r="L37" s="76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3"/>
    </row>
    <row r="38" spans="2:34">
      <c r="B38" s="42" t="s">
        <v>34</v>
      </c>
      <c r="C38" s="94" t="s">
        <v>267</v>
      </c>
      <c r="D38" s="95"/>
      <c r="E38" s="95"/>
      <c r="F38" s="95"/>
      <c r="G38" s="96"/>
      <c r="H38" s="74" t="s">
        <v>265</v>
      </c>
      <c r="I38" s="75"/>
      <c r="J38" s="75"/>
      <c r="K38" s="75"/>
      <c r="L38" s="76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3"/>
    </row>
    <row r="39" spans="2:34">
      <c r="B39" s="42" t="s">
        <v>35</v>
      </c>
      <c r="C39" s="166" t="s">
        <v>263</v>
      </c>
      <c r="D39" s="166"/>
      <c r="E39" s="166"/>
      <c r="F39" s="166"/>
      <c r="G39" s="166"/>
      <c r="H39" s="92" t="s">
        <v>252</v>
      </c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3"/>
    </row>
    <row r="40" spans="2:34">
      <c r="B40" s="42" t="s">
        <v>36</v>
      </c>
      <c r="C40" s="166" t="s">
        <v>270</v>
      </c>
      <c r="D40" s="166"/>
      <c r="E40" s="166"/>
      <c r="F40" s="166"/>
      <c r="G40" s="166"/>
      <c r="H40" s="92" t="s">
        <v>272</v>
      </c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3"/>
    </row>
    <row r="41" spans="2:34">
      <c r="B41" s="42" t="s">
        <v>37</v>
      </c>
      <c r="C41" s="94" t="s">
        <v>271</v>
      </c>
      <c r="D41" s="95"/>
      <c r="E41" s="95"/>
      <c r="F41" s="95"/>
      <c r="G41" s="96"/>
      <c r="H41" s="101" t="s">
        <v>273</v>
      </c>
      <c r="I41" s="102"/>
      <c r="J41" s="102"/>
      <c r="K41" s="102"/>
      <c r="L41" s="103"/>
      <c r="M41" s="74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7"/>
    </row>
    <row r="42" spans="2:34">
      <c r="B42" s="42" t="s">
        <v>264</v>
      </c>
      <c r="C42" s="94"/>
      <c r="D42" s="95"/>
      <c r="E42" s="95"/>
      <c r="F42" s="95"/>
      <c r="G42" s="96"/>
      <c r="H42" s="74"/>
      <c r="I42" s="75"/>
      <c r="J42" s="75"/>
      <c r="K42" s="75"/>
      <c r="L42" s="76"/>
      <c r="M42" s="74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7"/>
    </row>
    <row r="43" spans="2:34">
      <c r="B43" s="42" t="s">
        <v>268</v>
      </c>
      <c r="C43" s="166"/>
      <c r="D43" s="166"/>
      <c r="E43" s="166"/>
      <c r="F43" s="166"/>
      <c r="G43" s="166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3"/>
    </row>
    <row r="44" spans="2:34">
      <c r="B44" s="42" t="s">
        <v>269</v>
      </c>
      <c r="C44" s="94"/>
      <c r="D44" s="95"/>
      <c r="E44" s="95"/>
      <c r="F44" s="95"/>
      <c r="G44" s="96"/>
      <c r="H44" s="74"/>
      <c r="I44" s="75"/>
      <c r="J44" s="75"/>
      <c r="K44" s="75"/>
      <c r="L44" s="76"/>
      <c r="M44" s="74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7"/>
    </row>
    <row r="45" spans="2:34">
      <c r="B45" s="42" t="s">
        <v>274</v>
      </c>
      <c r="C45" s="94"/>
      <c r="D45" s="95"/>
      <c r="E45" s="95"/>
      <c r="F45" s="95"/>
      <c r="G45" s="96"/>
      <c r="H45" s="74"/>
      <c r="I45" s="75"/>
      <c r="J45" s="75"/>
      <c r="K45" s="75"/>
      <c r="L45" s="76"/>
      <c r="M45" s="74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7"/>
    </row>
    <row r="46" spans="2:34" ht="15.75" thickBot="1">
      <c r="B46" s="45" t="s">
        <v>275</v>
      </c>
      <c r="C46" s="165"/>
      <c r="D46" s="165"/>
      <c r="E46" s="165"/>
      <c r="F46" s="165"/>
      <c r="G46" s="165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3"/>
    </row>
    <row r="47" spans="2:34" s="8" customFormat="1" ht="15.75" thickBot="1">
      <c r="B47" s="11"/>
      <c r="C47" s="13"/>
      <c r="D47" s="1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9"/>
      <c r="Y47" s="19"/>
      <c r="Z47" s="19"/>
      <c r="AA47" s="19"/>
      <c r="AB47" s="59"/>
      <c r="AH47" s="53"/>
    </row>
    <row r="48" spans="2:34" s="8" customFormat="1" ht="15.75" thickBot="1">
      <c r="B48" s="69">
        <v>5</v>
      </c>
      <c r="C48" s="115" t="s">
        <v>38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6"/>
      <c r="AB48" s="59"/>
      <c r="AH48" s="53"/>
    </row>
    <row r="49" spans="2:34" s="8" customFormat="1">
      <c r="B49" s="41" t="s">
        <v>39</v>
      </c>
      <c r="C49" s="124" t="s">
        <v>40</v>
      </c>
      <c r="D49" s="124"/>
      <c r="E49" s="124"/>
      <c r="F49" s="124"/>
      <c r="G49" s="124"/>
      <c r="H49" s="179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1"/>
      <c r="AB49" s="59"/>
      <c r="AC49" s="40" t="str">
        <f>IF(H49=0,"Не указан Тип товара","")</f>
        <v>Не указан Тип товара</v>
      </c>
      <c r="AH49" s="53"/>
    </row>
    <row r="50" spans="2:34">
      <c r="B50" s="42" t="s">
        <v>41</v>
      </c>
      <c r="C50" s="112" t="s">
        <v>42</v>
      </c>
      <c r="D50" s="112"/>
      <c r="E50" s="112"/>
      <c r="F50" s="112"/>
      <c r="G50" s="112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8"/>
    </row>
    <row r="51" spans="2:34">
      <c r="B51" s="42" t="s">
        <v>43</v>
      </c>
      <c r="C51" s="112" t="s">
        <v>44</v>
      </c>
      <c r="D51" s="112"/>
      <c r="E51" s="112"/>
      <c r="F51" s="112"/>
      <c r="G51" s="112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8"/>
      <c r="AC51" s="40" t="str">
        <f>IF(H51=0,"Не указано кол-во активных артикулов","")</f>
        <v>Не указано кол-во активных артикулов</v>
      </c>
    </row>
    <row r="52" spans="2:34" ht="30.75" thickBot="1">
      <c r="B52" s="45" t="s">
        <v>45</v>
      </c>
      <c r="C52" s="174" t="s">
        <v>46</v>
      </c>
      <c r="D52" s="174"/>
      <c r="E52" s="174"/>
      <c r="F52" s="174"/>
      <c r="G52" s="174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6"/>
      <c r="AC52" s="40" t="str">
        <f>IF(H52=0,"Не указана Средняя стоимость товара на 1 паллете","")</f>
        <v>Не указана Средняя стоимость товара на 1 паллете</v>
      </c>
    </row>
    <row r="53" spans="2:34" s="32" customFormat="1" ht="15.75" thickBot="1">
      <c r="L53" s="34"/>
      <c r="M53" s="34"/>
      <c r="AB53" s="34"/>
      <c r="AH53" s="55"/>
    </row>
    <row r="54" spans="2:34" ht="15.75" thickBot="1">
      <c r="B54" s="70">
        <v>6</v>
      </c>
      <c r="C54" s="119" t="s">
        <v>47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49"/>
    </row>
    <row r="55" spans="2:34">
      <c r="B55" s="89" t="s">
        <v>48</v>
      </c>
      <c r="C55" s="86" t="s">
        <v>49</v>
      </c>
      <c r="D55" s="142" t="s">
        <v>50</v>
      </c>
      <c r="E55" s="142"/>
      <c r="F55" s="142"/>
      <c r="G55" s="142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8"/>
      <c r="AC55" s="39" t="str">
        <f>IF((COUNTA(H55:AA59))=0,"Не указан Объём хранения","")</f>
        <v>Не указан Объём хранения</v>
      </c>
    </row>
    <row r="56" spans="2:34">
      <c r="B56" s="90"/>
      <c r="C56" s="87"/>
      <c r="D56" s="82" t="s">
        <v>51</v>
      </c>
      <c r="E56" s="82"/>
      <c r="F56" s="82"/>
      <c r="G56" s="82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6"/>
      <c r="AC56" s="39"/>
    </row>
    <row r="57" spans="2:34">
      <c r="B57" s="90"/>
      <c r="C57" s="87"/>
      <c r="D57" s="82" t="s">
        <v>52</v>
      </c>
      <c r="E57" s="82"/>
      <c r="F57" s="82"/>
      <c r="G57" s="82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6"/>
      <c r="AC57" s="39"/>
    </row>
    <row r="58" spans="2:34">
      <c r="B58" s="90"/>
      <c r="C58" s="87"/>
      <c r="D58" s="82" t="s">
        <v>53</v>
      </c>
      <c r="E58" s="82"/>
      <c r="F58" s="82"/>
      <c r="G58" s="82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6"/>
      <c r="AC58" s="39"/>
    </row>
    <row r="59" spans="2:34">
      <c r="B59" s="91"/>
      <c r="C59" s="88"/>
      <c r="D59" s="78" t="s">
        <v>54</v>
      </c>
      <c r="E59" s="78"/>
      <c r="F59" s="78"/>
      <c r="G59" s="78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4"/>
      <c r="AC59" s="39"/>
    </row>
    <row r="60" spans="2:34" s="1" customFormat="1" ht="15" customHeight="1">
      <c r="B60" s="91" t="s">
        <v>55</v>
      </c>
      <c r="C60" s="311" t="s">
        <v>194</v>
      </c>
      <c r="D60" s="127" t="s">
        <v>195</v>
      </c>
      <c r="E60" s="127"/>
      <c r="F60" s="127" t="s">
        <v>196</v>
      </c>
      <c r="G60" s="127"/>
      <c r="H60" s="127" t="s">
        <v>197</v>
      </c>
      <c r="I60" s="127"/>
      <c r="J60" s="127" t="s">
        <v>198</v>
      </c>
      <c r="K60" s="127"/>
      <c r="L60" s="127" t="s">
        <v>199</v>
      </c>
      <c r="M60" s="127"/>
      <c r="N60" s="127" t="s">
        <v>200</v>
      </c>
      <c r="O60" s="127"/>
      <c r="P60" s="127" t="s">
        <v>201</v>
      </c>
      <c r="Q60" s="127"/>
      <c r="R60" s="127" t="s">
        <v>202</v>
      </c>
      <c r="S60" s="127"/>
      <c r="T60" s="127" t="s">
        <v>203</v>
      </c>
      <c r="U60" s="127"/>
      <c r="V60" s="127" t="s">
        <v>204</v>
      </c>
      <c r="W60" s="127"/>
      <c r="X60" s="127" t="s">
        <v>205</v>
      </c>
      <c r="Y60" s="127"/>
      <c r="Z60" s="127" t="s">
        <v>206</v>
      </c>
      <c r="AA60" s="128"/>
      <c r="AB60" s="60"/>
      <c r="AH60" s="50"/>
    </row>
    <row r="61" spans="2:34" s="1" customFormat="1">
      <c r="B61" s="310"/>
      <c r="C61" s="312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29"/>
      <c r="Y61" s="129"/>
      <c r="Z61" s="129"/>
      <c r="AA61" s="130"/>
      <c r="AB61" s="35"/>
      <c r="AC61" s="39" t="str">
        <f>IF((COUNTA(D61:AA61))=0,"Не указано Изменение объема хранения","")</f>
        <v>Не указано Изменение объема хранения</v>
      </c>
      <c r="AH61" s="50"/>
    </row>
    <row r="62" spans="2:34" s="1" customFormat="1">
      <c r="B62" s="310"/>
      <c r="C62" s="312"/>
      <c r="D62" s="80">
        <f>$H$55*D61</f>
        <v>0</v>
      </c>
      <c r="E62" s="80"/>
      <c r="F62" s="80">
        <f t="shared" ref="F62" si="0">$H$55*F61</f>
        <v>0</v>
      </c>
      <c r="G62" s="80"/>
      <c r="H62" s="80">
        <f t="shared" ref="H62" si="1">$H$55*H61</f>
        <v>0</v>
      </c>
      <c r="I62" s="80"/>
      <c r="J62" s="80">
        <f t="shared" ref="J62" si="2">$H$55*J61</f>
        <v>0</v>
      </c>
      <c r="K62" s="80"/>
      <c r="L62" s="80">
        <f t="shared" ref="L62" si="3">$H$55*L61</f>
        <v>0</v>
      </c>
      <c r="M62" s="80"/>
      <c r="N62" s="80">
        <f t="shared" ref="N62" si="4">$H$55*N61</f>
        <v>0</v>
      </c>
      <c r="O62" s="80"/>
      <c r="P62" s="80">
        <f t="shared" ref="P62" si="5">$H$55*P61</f>
        <v>0</v>
      </c>
      <c r="Q62" s="80"/>
      <c r="R62" s="80">
        <f t="shared" ref="R62" si="6">$H$55*R61</f>
        <v>0</v>
      </c>
      <c r="S62" s="80"/>
      <c r="T62" s="80">
        <f t="shared" ref="T62" si="7">$H$55*T61</f>
        <v>0</v>
      </c>
      <c r="U62" s="80"/>
      <c r="V62" s="80">
        <f t="shared" ref="V62" si="8">$H$55*V61</f>
        <v>0</v>
      </c>
      <c r="W62" s="80"/>
      <c r="X62" s="80">
        <f t="shared" ref="X62" si="9">$H$55*X61</f>
        <v>0</v>
      </c>
      <c r="Y62" s="80"/>
      <c r="Z62" s="80">
        <f t="shared" ref="Z62" si="10">$H$55*Z61</f>
        <v>0</v>
      </c>
      <c r="AA62" s="81"/>
      <c r="AB62" s="38">
        <f>SUM(D62:AA62)</f>
        <v>0</v>
      </c>
      <c r="AC62" s="39"/>
      <c r="AH62" s="50"/>
    </row>
    <row r="63" spans="2:34" s="1" customFormat="1">
      <c r="B63" s="310"/>
      <c r="C63" s="312"/>
      <c r="D63" s="80">
        <f>$H$56*D61</f>
        <v>0</v>
      </c>
      <c r="E63" s="80"/>
      <c r="F63" s="80">
        <f t="shared" ref="F63" si="11">$H$56*F61</f>
        <v>0</v>
      </c>
      <c r="G63" s="80"/>
      <c r="H63" s="80">
        <f t="shared" ref="H63" si="12">$H$56*H61</f>
        <v>0</v>
      </c>
      <c r="I63" s="80"/>
      <c r="J63" s="80">
        <f t="shared" ref="J63" si="13">$H$56*J61</f>
        <v>0</v>
      </c>
      <c r="K63" s="80"/>
      <c r="L63" s="80">
        <f t="shared" ref="L63" si="14">$H$56*L61</f>
        <v>0</v>
      </c>
      <c r="M63" s="80"/>
      <c r="N63" s="80">
        <f t="shared" ref="N63" si="15">$H$56*N61</f>
        <v>0</v>
      </c>
      <c r="O63" s="80"/>
      <c r="P63" s="80">
        <f t="shared" ref="P63" si="16">$H$56*P61</f>
        <v>0</v>
      </c>
      <c r="Q63" s="80"/>
      <c r="R63" s="80">
        <f t="shared" ref="R63" si="17">$H$56*R61</f>
        <v>0</v>
      </c>
      <c r="S63" s="80"/>
      <c r="T63" s="80">
        <f t="shared" ref="T63" si="18">$H$56*T61</f>
        <v>0</v>
      </c>
      <c r="U63" s="80"/>
      <c r="V63" s="80">
        <f t="shared" ref="V63" si="19">$H$56*V61</f>
        <v>0</v>
      </c>
      <c r="W63" s="80"/>
      <c r="X63" s="80">
        <f t="shared" ref="X63" si="20">$H$56*X61</f>
        <v>0</v>
      </c>
      <c r="Y63" s="80"/>
      <c r="Z63" s="80">
        <f t="shared" ref="Z63" si="21">$H$56*Z61</f>
        <v>0</v>
      </c>
      <c r="AA63" s="81"/>
      <c r="AB63" s="38">
        <f t="shared" ref="AB63:AB66" si="22">SUM(D63:AA63)</f>
        <v>0</v>
      </c>
      <c r="AC63" s="39"/>
      <c r="AH63" s="50"/>
    </row>
    <row r="64" spans="2:34" s="1" customFormat="1">
      <c r="B64" s="310"/>
      <c r="C64" s="312"/>
      <c r="D64" s="80">
        <f>$H$57*D61</f>
        <v>0</v>
      </c>
      <c r="E64" s="80"/>
      <c r="F64" s="80">
        <f t="shared" ref="F64" si="23">$H$57*F61</f>
        <v>0</v>
      </c>
      <c r="G64" s="80"/>
      <c r="H64" s="80">
        <f t="shared" ref="H64" si="24">$H$57*H61</f>
        <v>0</v>
      </c>
      <c r="I64" s="80"/>
      <c r="J64" s="80">
        <f t="shared" ref="J64" si="25">$H$57*J61</f>
        <v>0</v>
      </c>
      <c r="K64" s="80"/>
      <c r="L64" s="80">
        <f t="shared" ref="L64" si="26">$H$57*L61</f>
        <v>0</v>
      </c>
      <c r="M64" s="80"/>
      <c r="N64" s="80">
        <f t="shared" ref="N64" si="27">$H$57*N61</f>
        <v>0</v>
      </c>
      <c r="O64" s="80"/>
      <c r="P64" s="80">
        <f t="shared" ref="P64" si="28">$H$57*P61</f>
        <v>0</v>
      </c>
      <c r="Q64" s="80"/>
      <c r="R64" s="80">
        <f t="shared" ref="R64" si="29">$H$57*R61</f>
        <v>0</v>
      </c>
      <c r="S64" s="80"/>
      <c r="T64" s="80">
        <f t="shared" ref="T64" si="30">$H$57*T61</f>
        <v>0</v>
      </c>
      <c r="U64" s="80"/>
      <c r="V64" s="80">
        <f t="shared" ref="V64" si="31">$H$57*V61</f>
        <v>0</v>
      </c>
      <c r="W64" s="80"/>
      <c r="X64" s="80">
        <f t="shared" ref="X64" si="32">$H$57*X61</f>
        <v>0</v>
      </c>
      <c r="Y64" s="80"/>
      <c r="Z64" s="80">
        <f t="shared" ref="Z64" si="33">$H$57*Z61</f>
        <v>0</v>
      </c>
      <c r="AA64" s="81"/>
      <c r="AB64" s="38">
        <f t="shared" si="22"/>
        <v>0</v>
      </c>
      <c r="AC64" s="39"/>
      <c r="AH64" s="50"/>
    </row>
    <row r="65" spans="2:34" s="1" customFormat="1">
      <c r="B65" s="310"/>
      <c r="C65" s="312"/>
      <c r="D65" s="80">
        <f>$H$58*D61</f>
        <v>0</v>
      </c>
      <c r="E65" s="80"/>
      <c r="F65" s="80">
        <f t="shared" ref="F65" si="34">$H$58*F61</f>
        <v>0</v>
      </c>
      <c r="G65" s="80"/>
      <c r="H65" s="80">
        <f t="shared" ref="H65" si="35">$H$58*H61</f>
        <v>0</v>
      </c>
      <c r="I65" s="80"/>
      <c r="J65" s="80">
        <f t="shared" ref="J65" si="36">$H$58*J61</f>
        <v>0</v>
      </c>
      <c r="K65" s="80"/>
      <c r="L65" s="80">
        <f t="shared" ref="L65" si="37">$H$58*L61</f>
        <v>0</v>
      </c>
      <c r="M65" s="80"/>
      <c r="N65" s="80">
        <f t="shared" ref="N65" si="38">$H$58*N61</f>
        <v>0</v>
      </c>
      <c r="O65" s="80"/>
      <c r="P65" s="80">
        <f t="shared" ref="P65" si="39">$H$58*P61</f>
        <v>0</v>
      </c>
      <c r="Q65" s="80"/>
      <c r="R65" s="80">
        <f t="shared" ref="R65" si="40">$H$58*R61</f>
        <v>0</v>
      </c>
      <c r="S65" s="80"/>
      <c r="T65" s="80">
        <f t="shared" ref="T65" si="41">$H$58*T61</f>
        <v>0</v>
      </c>
      <c r="U65" s="80"/>
      <c r="V65" s="80">
        <f t="shared" ref="V65" si="42">$H$58*V61</f>
        <v>0</v>
      </c>
      <c r="W65" s="80"/>
      <c r="X65" s="80">
        <f t="shared" ref="X65" si="43">$H$58*X61</f>
        <v>0</v>
      </c>
      <c r="Y65" s="80"/>
      <c r="Z65" s="80">
        <f t="shared" ref="Z65" si="44">$H$58*Z61</f>
        <v>0</v>
      </c>
      <c r="AA65" s="81"/>
      <c r="AB65" s="38">
        <f t="shared" si="22"/>
        <v>0</v>
      </c>
      <c r="AC65" s="39"/>
      <c r="AH65" s="50"/>
    </row>
    <row r="66" spans="2:34" s="1" customFormat="1">
      <c r="B66" s="109"/>
      <c r="C66" s="313"/>
      <c r="D66" s="80">
        <f>$H$59*D61</f>
        <v>0</v>
      </c>
      <c r="E66" s="80"/>
      <c r="F66" s="80">
        <f t="shared" ref="F66" si="45">$H$59*F61</f>
        <v>0</v>
      </c>
      <c r="G66" s="80"/>
      <c r="H66" s="80">
        <f t="shared" ref="H66" si="46">$H$59*H61</f>
        <v>0</v>
      </c>
      <c r="I66" s="80"/>
      <c r="J66" s="80">
        <f t="shared" ref="J66" si="47">$H$59*J61</f>
        <v>0</v>
      </c>
      <c r="K66" s="80"/>
      <c r="L66" s="80">
        <f t="shared" ref="L66" si="48">$H$59*L61</f>
        <v>0</v>
      </c>
      <c r="M66" s="80"/>
      <c r="N66" s="80">
        <f t="shared" ref="N66" si="49">$H$59*N61</f>
        <v>0</v>
      </c>
      <c r="O66" s="80"/>
      <c r="P66" s="80">
        <f t="shared" ref="P66" si="50">$H$59*P61</f>
        <v>0</v>
      </c>
      <c r="Q66" s="80"/>
      <c r="R66" s="80">
        <f t="shared" ref="R66" si="51">$H$59*R61</f>
        <v>0</v>
      </c>
      <c r="S66" s="80"/>
      <c r="T66" s="80">
        <f t="shared" ref="T66" si="52">$H$59*T61</f>
        <v>0</v>
      </c>
      <c r="U66" s="80"/>
      <c r="V66" s="80">
        <f t="shared" ref="V66" si="53">$H$59*V61</f>
        <v>0</v>
      </c>
      <c r="W66" s="80"/>
      <c r="X66" s="80">
        <f t="shared" ref="X66" si="54">$H$59*X61</f>
        <v>0</v>
      </c>
      <c r="Y66" s="80"/>
      <c r="Z66" s="80">
        <f t="shared" ref="Z66" si="55">$H$59*Z61</f>
        <v>0</v>
      </c>
      <c r="AA66" s="81"/>
      <c r="AB66" s="38">
        <f t="shared" si="22"/>
        <v>0</v>
      </c>
      <c r="AC66" s="39"/>
      <c r="AH66" s="50"/>
    </row>
    <row r="67" spans="2:34">
      <c r="B67" s="90" t="s">
        <v>63</v>
      </c>
      <c r="C67" s="87" t="s">
        <v>56</v>
      </c>
      <c r="D67" s="82" t="s">
        <v>57</v>
      </c>
      <c r="E67" s="82"/>
      <c r="F67" s="82"/>
      <c r="G67" s="82"/>
      <c r="H67" s="98"/>
      <c r="I67" s="98"/>
      <c r="J67" s="98"/>
      <c r="K67" s="98"/>
      <c r="L67" s="98"/>
      <c r="M67" s="98"/>
      <c r="N67" s="98"/>
      <c r="O67" s="98"/>
      <c r="P67" s="82" t="s">
        <v>58</v>
      </c>
      <c r="Q67" s="82"/>
      <c r="R67" s="82"/>
      <c r="S67" s="82"/>
      <c r="T67" s="82"/>
      <c r="U67" s="82"/>
      <c r="V67" s="82"/>
      <c r="W67" s="193"/>
      <c r="X67" s="193"/>
      <c r="Y67" s="193"/>
      <c r="Z67" s="193"/>
      <c r="AA67" s="194"/>
      <c r="AC67" s="39" t="str">
        <f>IF((COUNTA(H67:O71)+COUNTA(W67:AA71)&gt;=2),"","Не указаны габариты паллет и %")</f>
        <v>Не указаны габариты паллет и %</v>
      </c>
    </row>
    <row r="68" spans="2:34">
      <c r="B68" s="90"/>
      <c r="C68" s="87"/>
      <c r="D68" s="82" t="s">
        <v>59</v>
      </c>
      <c r="E68" s="82"/>
      <c r="F68" s="82"/>
      <c r="G68" s="82"/>
      <c r="H68" s="98"/>
      <c r="I68" s="111"/>
      <c r="J68" s="111"/>
      <c r="K68" s="111"/>
      <c r="L68" s="111"/>
      <c r="M68" s="111"/>
      <c r="N68" s="111"/>
      <c r="O68" s="111"/>
      <c r="P68" s="82" t="s">
        <v>58</v>
      </c>
      <c r="Q68" s="82"/>
      <c r="R68" s="82"/>
      <c r="S68" s="82"/>
      <c r="T68" s="82"/>
      <c r="U68" s="82"/>
      <c r="V68" s="82"/>
      <c r="W68" s="193"/>
      <c r="X68" s="193"/>
      <c r="Y68" s="193"/>
      <c r="Z68" s="193"/>
      <c r="AA68" s="194"/>
      <c r="AC68" s="39"/>
    </row>
    <row r="69" spans="2:34">
      <c r="B69" s="90"/>
      <c r="C69" s="87"/>
      <c r="D69" s="82" t="s">
        <v>60</v>
      </c>
      <c r="E69" s="82"/>
      <c r="F69" s="82"/>
      <c r="G69" s="82"/>
      <c r="H69" s="111"/>
      <c r="I69" s="111"/>
      <c r="J69" s="111"/>
      <c r="K69" s="111"/>
      <c r="L69" s="111"/>
      <c r="M69" s="111"/>
      <c r="N69" s="111"/>
      <c r="O69" s="111"/>
      <c r="P69" s="82" t="s">
        <v>58</v>
      </c>
      <c r="Q69" s="82"/>
      <c r="R69" s="82"/>
      <c r="S69" s="82"/>
      <c r="T69" s="82"/>
      <c r="U69" s="82"/>
      <c r="V69" s="82"/>
      <c r="W69" s="193"/>
      <c r="X69" s="193"/>
      <c r="Y69" s="193"/>
      <c r="Z69" s="193"/>
      <c r="AA69" s="194"/>
      <c r="AC69" s="39"/>
    </row>
    <row r="70" spans="2:34">
      <c r="B70" s="90"/>
      <c r="C70" s="87"/>
      <c r="D70" s="82" t="s">
        <v>61</v>
      </c>
      <c r="E70" s="82"/>
      <c r="F70" s="82"/>
      <c r="G70" s="82"/>
      <c r="H70" s="111"/>
      <c r="I70" s="111"/>
      <c r="J70" s="111"/>
      <c r="K70" s="111"/>
      <c r="L70" s="111"/>
      <c r="M70" s="111"/>
      <c r="N70" s="111"/>
      <c r="O70" s="111"/>
      <c r="P70" s="82" t="s">
        <v>58</v>
      </c>
      <c r="Q70" s="82"/>
      <c r="R70" s="82"/>
      <c r="S70" s="82"/>
      <c r="T70" s="82"/>
      <c r="U70" s="82"/>
      <c r="V70" s="82"/>
      <c r="W70" s="193"/>
      <c r="X70" s="193"/>
      <c r="Y70" s="193"/>
      <c r="Z70" s="193"/>
      <c r="AA70" s="194"/>
      <c r="AC70" s="39"/>
    </row>
    <row r="71" spans="2:34">
      <c r="B71" s="90"/>
      <c r="C71" s="87"/>
      <c r="D71" s="82" t="s">
        <v>62</v>
      </c>
      <c r="E71" s="82"/>
      <c r="F71" s="82"/>
      <c r="G71" s="82"/>
      <c r="H71" s="111"/>
      <c r="I71" s="111"/>
      <c r="J71" s="111"/>
      <c r="K71" s="111"/>
      <c r="L71" s="111"/>
      <c r="M71" s="111"/>
      <c r="N71" s="111"/>
      <c r="O71" s="111"/>
      <c r="P71" s="82" t="s">
        <v>58</v>
      </c>
      <c r="Q71" s="82"/>
      <c r="R71" s="82"/>
      <c r="S71" s="82"/>
      <c r="T71" s="82"/>
      <c r="U71" s="82"/>
      <c r="V71" s="82"/>
      <c r="W71" s="193"/>
      <c r="X71" s="193"/>
      <c r="Y71" s="193"/>
      <c r="Z71" s="193"/>
      <c r="AA71" s="194"/>
      <c r="AC71" s="39"/>
    </row>
    <row r="72" spans="2:34">
      <c r="B72" s="90" t="s">
        <v>67</v>
      </c>
      <c r="C72" s="112" t="s">
        <v>64</v>
      </c>
      <c r="D72" s="82" t="s">
        <v>65</v>
      </c>
      <c r="E72" s="82"/>
      <c r="F72" s="82"/>
      <c r="G72" s="82"/>
      <c r="H72" s="111"/>
      <c r="I72" s="111"/>
      <c r="J72" s="111"/>
      <c r="K72" s="111"/>
      <c r="L72" s="111"/>
      <c r="M72" s="111"/>
      <c r="N72" s="111"/>
      <c r="O72" s="111"/>
      <c r="P72" s="80"/>
      <c r="Q72" s="80"/>
      <c r="R72" s="80"/>
      <c r="S72" s="80"/>
      <c r="T72" s="80"/>
      <c r="U72" s="80"/>
      <c r="V72" s="80"/>
      <c r="W72" s="183"/>
      <c r="X72" s="183"/>
      <c r="Y72" s="183"/>
      <c r="Z72" s="183"/>
      <c r="AA72" s="184"/>
    </row>
    <row r="73" spans="2:34">
      <c r="B73" s="90"/>
      <c r="C73" s="112"/>
      <c r="D73" s="82" t="s">
        <v>66</v>
      </c>
      <c r="E73" s="82"/>
      <c r="F73" s="82"/>
      <c r="G73" s="82"/>
      <c r="H73" s="98"/>
      <c r="I73" s="98"/>
      <c r="J73" s="98"/>
      <c r="K73" s="98"/>
      <c r="L73" s="98"/>
      <c r="M73" s="98"/>
      <c r="N73" s="98"/>
      <c r="O73" s="98"/>
      <c r="P73" s="82" t="s">
        <v>58</v>
      </c>
      <c r="Q73" s="82"/>
      <c r="R73" s="82"/>
      <c r="S73" s="82"/>
      <c r="T73" s="82"/>
      <c r="U73" s="82"/>
      <c r="V73" s="82"/>
      <c r="W73" s="193"/>
      <c r="X73" s="193"/>
      <c r="Y73" s="193"/>
      <c r="Z73" s="193"/>
      <c r="AA73" s="194"/>
      <c r="AC73" s="40" t="str">
        <f>IF(H73=0,"Не указан макс. вес полной паллеты","")</f>
        <v>Не указан макс. вес полной паллеты</v>
      </c>
    </row>
    <row r="74" spans="2:34">
      <c r="B74" s="90"/>
      <c r="C74" s="112"/>
      <c r="D74" s="82" t="s">
        <v>62</v>
      </c>
      <c r="E74" s="82"/>
      <c r="F74" s="82"/>
      <c r="G74" s="82"/>
      <c r="H74" s="111"/>
      <c r="I74" s="111"/>
      <c r="J74" s="111"/>
      <c r="K74" s="111"/>
      <c r="L74" s="111"/>
      <c r="M74" s="111"/>
      <c r="N74" s="111"/>
      <c r="O74" s="111"/>
      <c r="P74" s="82" t="s">
        <v>58</v>
      </c>
      <c r="Q74" s="82"/>
      <c r="R74" s="82"/>
      <c r="S74" s="82"/>
      <c r="T74" s="82"/>
      <c r="U74" s="82"/>
      <c r="V74" s="82"/>
      <c r="W74" s="193"/>
      <c r="X74" s="193"/>
      <c r="Y74" s="193"/>
      <c r="Z74" s="193"/>
      <c r="AA74" s="194"/>
    </row>
    <row r="75" spans="2:34">
      <c r="B75" s="90" t="s">
        <v>70</v>
      </c>
      <c r="C75" s="87" t="s">
        <v>68</v>
      </c>
      <c r="D75" s="82" t="s">
        <v>65</v>
      </c>
      <c r="E75" s="82"/>
      <c r="F75" s="82"/>
      <c r="G75" s="82"/>
      <c r="H75" s="98"/>
      <c r="I75" s="98"/>
      <c r="J75" s="98"/>
      <c r="K75" s="98"/>
      <c r="L75" s="98"/>
      <c r="M75" s="98"/>
      <c r="N75" s="98"/>
      <c r="O75" s="98"/>
      <c r="P75" s="82"/>
      <c r="Q75" s="82"/>
      <c r="R75" s="82"/>
      <c r="S75" s="82"/>
      <c r="T75" s="82"/>
      <c r="U75" s="82"/>
      <c r="V75" s="82"/>
      <c r="W75" s="183"/>
      <c r="X75" s="183"/>
      <c r="Y75" s="183"/>
      <c r="Z75" s="183"/>
      <c r="AA75" s="184"/>
    </row>
    <row r="76" spans="2:34">
      <c r="B76" s="90"/>
      <c r="C76" s="87"/>
      <c r="D76" s="82" t="s">
        <v>66</v>
      </c>
      <c r="E76" s="82"/>
      <c r="F76" s="82"/>
      <c r="G76" s="82"/>
      <c r="H76" s="98"/>
      <c r="I76" s="98"/>
      <c r="J76" s="98"/>
      <c r="K76" s="98"/>
      <c r="L76" s="98"/>
      <c r="M76" s="98"/>
      <c r="N76" s="98"/>
      <c r="O76" s="98"/>
      <c r="P76" s="82" t="s">
        <v>69</v>
      </c>
      <c r="Q76" s="82"/>
      <c r="R76" s="82"/>
      <c r="S76" s="82"/>
      <c r="T76" s="82"/>
      <c r="U76" s="82"/>
      <c r="V76" s="82"/>
      <c r="W76" s="193"/>
      <c r="X76" s="193"/>
      <c r="Y76" s="193"/>
      <c r="Z76" s="193"/>
      <c r="AA76" s="194"/>
    </row>
    <row r="77" spans="2:34">
      <c r="B77" s="90" t="s">
        <v>72</v>
      </c>
      <c r="C77" s="112" t="s">
        <v>71</v>
      </c>
      <c r="D77" s="82" t="s">
        <v>65</v>
      </c>
      <c r="E77" s="82"/>
      <c r="F77" s="82"/>
      <c r="G77" s="82"/>
      <c r="H77" s="98"/>
      <c r="I77" s="98"/>
      <c r="J77" s="98"/>
      <c r="K77" s="98"/>
      <c r="L77" s="98"/>
      <c r="M77" s="98"/>
      <c r="N77" s="98"/>
      <c r="O77" s="98"/>
      <c r="P77" s="80"/>
      <c r="Q77" s="80"/>
      <c r="R77" s="80"/>
      <c r="S77" s="80"/>
      <c r="T77" s="80"/>
      <c r="U77" s="80"/>
      <c r="V77" s="80"/>
      <c r="W77" s="183"/>
      <c r="X77" s="183"/>
      <c r="Y77" s="183"/>
      <c r="Z77" s="183"/>
      <c r="AA77" s="184"/>
      <c r="AC77" s="79" t="str">
        <f>IF((COUNTA(H77:O78))=0,"Не указан вес короба","")</f>
        <v>Не указан вес короба</v>
      </c>
    </row>
    <row r="78" spans="2:34">
      <c r="B78" s="90"/>
      <c r="C78" s="112"/>
      <c r="D78" s="82" t="s">
        <v>66</v>
      </c>
      <c r="E78" s="82"/>
      <c r="F78" s="82"/>
      <c r="G78" s="82"/>
      <c r="H78" s="111"/>
      <c r="I78" s="111"/>
      <c r="J78" s="111"/>
      <c r="K78" s="111"/>
      <c r="L78" s="111"/>
      <c r="M78" s="111"/>
      <c r="N78" s="111"/>
      <c r="O78" s="111"/>
      <c r="P78" s="82" t="s">
        <v>69</v>
      </c>
      <c r="Q78" s="82"/>
      <c r="R78" s="82"/>
      <c r="S78" s="82"/>
      <c r="T78" s="82"/>
      <c r="U78" s="82"/>
      <c r="V78" s="82"/>
      <c r="W78" s="193"/>
      <c r="X78" s="193"/>
      <c r="Y78" s="193"/>
      <c r="Z78" s="193"/>
      <c r="AA78" s="194"/>
      <c r="AC78" s="79"/>
    </row>
    <row r="79" spans="2:34">
      <c r="B79" s="109" t="s">
        <v>193</v>
      </c>
      <c r="C79" s="125" t="s">
        <v>73</v>
      </c>
      <c r="D79" s="137" t="s">
        <v>74</v>
      </c>
      <c r="E79" s="138"/>
      <c r="F79" s="138"/>
      <c r="G79" s="139"/>
      <c r="H79" s="188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90"/>
    </row>
    <row r="80" spans="2:34" ht="15.75" thickBot="1">
      <c r="B80" s="97"/>
      <c r="C80" s="126"/>
      <c r="D80" s="134" t="s">
        <v>75</v>
      </c>
      <c r="E80" s="135"/>
      <c r="F80" s="135"/>
      <c r="G80" s="136"/>
      <c r="H80" s="185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7"/>
    </row>
    <row r="81" spans="2:34" s="8" customFormat="1" ht="15.75" thickBot="1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59"/>
      <c r="AH81" s="53"/>
    </row>
    <row r="82" spans="2:34" ht="15.75" thickBot="1">
      <c r="B82" s="69">
        <v>7</v>
      </c>
      <c r="C82" s="115" t="s">
        <v>76</v>
      </c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6"/>
    </row>
    <row r="83" spans="2:34">
      <c r="B83" s="122" t="s">
        <v>77</v>
      </c>
      <c r="C83" s="124" t="s">
        <v>78</v>
      </c>
      <c r="D83" s="191" t="s">
        <v>57</v>
      </c>
      <c r="E83" s="191"/>
      <c r="F83" s="191"/>
      <c r="G83" s="191"/>
      <c r="H83" s="179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1"/>
      <c r="AC83" s="39" t="str">
        <f>IF((COUNTA(H83:AA85))=0,"Не указаны учётные характеристики","")</f>
        <v>Не указаны учётные характеристики</v>
      </c>
    </row>
    <row r="84" spans="2:34">
      <c r="B84" s="123"/>
      <c r="C84" s="112"/>
      <c r="D84" s="80" t="s">
        <v>79</v>
      </c>
      <c r="E84" s="80"/>
      <c r="F84" s="80"/>
      <c r="G84" s="80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92"/>
      <c r="AC84" s="39"/>
    </row>
    <row r="85" spans="2:34">
      <c r="B85" s="123"/>
      <c r="C85" s="112"/>
      <c r="D85" s="80" t="s">
        <v>60</v>
      </c>
      <c r="E85" s="80"/>
      <c r="F85" s="80"/>
      <c r="G85" s="80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92"/>
      <c r="AC85" s="39"/>
    </row>
    <row r="86" spans="2:34" ht="30">
      <c r="B86" s="42" t="s">
        <v>80</v>
      </c>
      <c r="C86" s="43" t="s">
        <v>81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1"/>
    </row>
    <row r="87" spans="2:34" ht="30">
      <c r="B87" s="42" t="s">
        <v>82</v>
      </c>
      <c r="C87" s="43" t="s">
        <v>83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1"/>
    </row>
    <row r="88" spans="2:34" ht="30">
      <c r="B88" s="42" t="s">
        <v>84</v>
      </c>
      <c r="C88" s="43" t="s">
        <v>85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1"/>
    </row>
    <row r="89" spans="2:34" ht="30">
      <c r="B89" s="42" t="s">
        <v>86</v>
      </c>
      <c r="C89" s="43" t="s">
        <v>87</v>
      </c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1"/>
    </row>
    <row r="90" spans="2:34" ht="30">
      <c r="B90" s="42" t="s">
        <v>88</v>
      </c>
      <c r="C90" s="43" t="s">
        <v>89</v>
      </c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1"/>
    </row>
    <row r="91" spans="2:34" ht="30.75" thickBot="1">
      <c r="B91" s="45" t="s">
        <v>90</v>
      </c>
      <c r="C91" s="44" t="s">
        <v>91</v>
      </c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5"/>
      <c r="AC91" s="40" t="str">
        <f>IF(D91=0,"Не указано кол-во инвентаризаций","")</f>
        <v>Не указано кол-во инвентаризаций</v>
      </c>
    </row>
    <row r="92" spans="2:34" s="8" customFormat="1" ht="15.75" thickBot="1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59"/>
      <c r="AH92" s="53"/>
    </row>
    <row r="93" spans="2:34" ht="15.75" thickBot="1">
      <c r="B93" s="70">
        <v>8</v>
      </c>
      <c r="C93" s="119" t="s">
        <v>92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20">
        <f>H113*H114+M113*H115+R113+W113</f>
        <v>0</v>
      </c>
      <c r="Z93" s="120"/>
      <c r="AA93" s="121"/>
    </row>
    <row r="94" spans="2:34" s="21" customFormat="1">
      <c r="B94" s="89" t="s">
        <v>214</v>
      </c>
      <c r="C94" s="107" t="s">
        <v>215</v>
      </c>
      <c r="D94" s="106" t="s">
        <v>221</v>
      </c>
      <c r="E94" s="106"/>
      <c r="F94" s="106" t="s">
        <v>216</v>
      </c>
      <c r="G94" s="106"/>
      <c r="H94" s="106" t="s">
        <v>217</v>
      </c>
      <c r="I94" s="106"/>
      <c r="J94" s="106" t="s">
        <v>218</v>
      </c>
      <c r="K94" s="106"/>
      <c r="L94" s="106" t="s">
        <v>219</v>
      </c>
      <c r="M94" s="106"/>
      <c r="N94" s="106" t="s">
        <v>222</v>
      </c>
      <c r="O94" s="106"/>
      <c r="P94" s="106" t="s">
        <v>223</v>
      </c>
      <c r="Q94" s="106"/>
      <c r="R94" s="106" t="s">
        <v>224</v>
      </c>
      <c r="S94" s="106"/>
      <c r="T94" s="106" t="s">
        <v>225</v>
      </c>
      <c r="U94" s="106"/>
      <c r="V94" s="106" t="s">
        <v>226</v>
      </c>
      <c r="W94" s="106"/>
      <c r="X94" s="117" t="s">
        <v>227</v>
      </c>
      <c r="Y94" s="117"/>
      <c r="Z94" s="117" t="s">
        <v>228</v>
      </c>
      <c r="AA94" s="118"/>
      <c r="AB94" s="37"/>
      <c r="AD94" s="33"/>
      <c r="AH94" s="56"/>
    </row>
    <row r="95" spans="2:34" s="21" customFormat="1" ht="30">
      <c r="B95" s="90"/>
      <c r="C95" s="108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227"/>
      <c r="AB95" s="61">
        <f>SUM(D95:AA95)</f>
        <v>0</v>
      </c>
      <c r="AC95" s="39" t="str">
        <f>IF((COUNTA(D95:AA95))=0,"Не указано Распределение поступления ТС в течение суток","")</f>
        <v>Не указано Распределение поступления ТС в течение суток</v>
      </c>
      <c r="AD95" s="33"/>
      <c r="AH95" s="56"/>
    </row>
    <row r="96" spans="2:34">
      <c r="B96" s="109" t="s">
        <v>107</v>
      </c>
      <c r="C96" s="308" t="s">
        <v>220</v>
      </c>
      <c r="D96" s="140" t="s">
        <v>207</v>
      </c>
      <c r="E96" s="140"/>
      <c r="F96" s="140"/>
      <c r="G96" s="140" t="s">
        <v>208</v>
      </c>
      <c r="H96" s="140"/>
      <c r="I96" s="140"/>
      <c r="J96" s="140" t="s">
        <v>209</v>
      </c>
      <c r="K96" s="140"/>
      <c r="L96" s="140"/>
      <c r="M96" s="140" t="s">
        <v>210</v>
      </c>
      <c r="N96" s="140"/>
      <c r="O96" s="140"/>
      <c r="P96" s="140" t="s">
        <v>211</v>
      </c>
      <c r="Q96" s="140"/>
      <c r="R96" s="140"/>
      <c r="S96" s="140" t="s">
        <v>212</v>
      </c>
      <c r="T96" s="140"/>
      <c r="U96" s="140"/>
      <c r="V96" s="140" t="s">
        <v>213</v>
      </c>
      <c r="W96" s="140"/>
      <c r="X96" s="140"/>
      <c r="Y96" s="140"/>
      <c r="Z96" s="140"/>
      <c r="AA96" s="245"/>
    </row>
    <row r="97" spans="2:29" ht="30">
      <c r="B97" s="90"/>
      <c r="C97" s="309"/>
      <c r="D97" s="131"/>
      <c r="E97" s="132"/>
      <c r="F97" s="133"/>
      <c r="G97" s="131"/>
      <c r="H97" s="132"/>
      <c r="I97" s="133"/>
      <c r="J97" s="131"/>
      <c r="K97" s="132"/>
      <c r="L97" s="133"/>
      <c r="M97" s="131"/>
      <c r="N97" s="132"/>
      <c r="O97" s="133"/>
      <c r="P97" s="131"/>
      <c r="Q97" s="132"/>
      <c r="R97" s="133"/>
      <c r="S97" s="131"/>
      <c r="T97" s="132"/>
      <c r="U97" s="133"/>
      <c r="V97" s="131"/>
      <c r="W97" s="132"/>
      <c r="X97" s="133"/>
      <c r="Y97" s="305"/>
      <c r="Z97" s="306"/>
      <c r="AA97" s="307"/>
      <c r="AB97" s="61">
        <f>SUM(D97:AA97)</f>
        <v>0</v>
      </c>
      <c r="AC97" s="39" t="str">
        <f>IF((COUNTA(D97:X97))=0,"Не указано Распределение поступления ТС в течение недели","")</f>
        <v>Не указано Распределение поступления ТС в течение недели</v>
      </c>
    </row>
    <row r="98" spans="2:29">
      <c r="B98" s="91" t="s">
        <v>108</v>
      </c>
      <c r="C98" s="108" t="s">
        <v>244</v>
      </c>
      <c r="D98" s="298" t="s">
        <v>245</v>
      </c>
      <c r="E98" s="299"/>
      <c r="F98" s="299"/>
      <c r="G98" s="299"/>
      <c r="H98" s="299"/>
      <c r="I98" s="299"/>
      <c r="J98" s="299"/>
      <c r="K98" s="300"/>
      <c r="L98" s="298" t="s">
        <v>246</v>
      </c>
      <c r="M98" s="299"/>
      <c r="N98" s="299"/>
      <c r="O98" s="299"/>
      <c r="P98" s="299"/>
      <c r="Q98" s="299"/>
      <c r="R98" s="299"/>
      <c r="S98" s="300"/>
      <c r="T98" s="298" t="s">
        <v>247</v>
      </c>
      <c r="U98" s="299"/>
      <c r="V98" s="299"/>
      <c r="W98" s="299"/>
      <c r="X98" s="299"/>
      <c r="Y98" s="299"/>
      <c r="Z98" s="299"/>
      <c r="AA98" s="301"/>
    </row>
    <row r="99" spans="2:29" ht="30">
      <c r="B99" s="109"/>
      <c r="C99" s="108"/>
      <c r="D99" s="131"/>
      <c r="E99" s="132"/>
      <c r="F99" s="132"/>
      <c r="G99" s="132"/>
      <c r="H99" s="132"/>
      <c r="I99" s="132"/>
      <c r="J99" s="132"/>
      <c r="K99" s="133"/>
      <c r="L99" s="131"/>
      <c r="M99" s="132"/>
      <c r="N99" s="132"/>
      <c r="O99" s="132"/>
      <c r="P99" s="132"/>
      <c r="Q99" s="132"/>
      <c r="R99" s="132"/>
      <c r="S99" s="133"/>
      <c r="T99" s="131"/>
      <c r="U99" s="132"/>
      <c r="V99" s="132"/>
      <c r="W99" s="132"/>
      <c r="X99" s="132"/>
      <c r="Y99" s="132"/>
      <c r="Z99" s="132"/>
      <c r="AA99" s="302"/>
      <c r="AB99" s="61">
        <f>SUM(D99:AA99)</f>
        <v>0</v>
      </c>
      <c r="AC99" s="39" t="str">
        <f>IF((COUNTA(D99:AA99))=0,"Не указано Распределение поступления ТС в течение месяца","")</f>
        <v>Не указано Распределение поступления ТС в течение месяца</v>
      </c>
    </row>
    <row r="100" spans="2:29">
      <c r="B100" s="141" t="s">
        <v>112</v>
      </c>
      <c r="C100" s="108" t="s">
        <v>230</v>
      </c>
      <c r="D100" s="127" t="s">
        <v>195</v>
      </c>
      <c r="E100" s="127"/>
      <c r="F100" s="127" t="s">
        <v>196</v>
      </c>
      <c r="G100" s="127"/>
      <c r="H100" s="127" t="s">
        <v>197</v>
      </c>
      <c r="I100" s="127"/>
      <c r="J100" s="127" t="s">
        <v>198</v>
      </c>
      <c r="K100" s="127"/>
      <c r="L100" s="127" t="s">
        <v>199</v>
      </c>
      <c r="M100" s="127"/>
      <c r="N100" s="127" t="s">
        <v>200</v>
      </c>
      <c r="O100" s="127"/>
      <c r="P100" s="127" t="s">
        <v>201</v>
      </c>
      <c r="Q100" s="127"/>
      <c r="R100" s="127" t="s">
        <v>202</v>
      </c>
      <c r="S100" s="127"/>
      <c r="T100" s="127" t="s">
        <v>203</v>
      </c>
      <c r="U100" s="127"/>
      <c r="V100" s="127" t="s">
        <v>204</v>
      </c>
      <c r="W100" s="127"/>
      <c r="X100" s="127" t="s">
        <v>205</v>
      </c>
      <c r="Y100" s="127"/>
      <c r="Z100" s="127" t="s">
        <v>206</v>
      </c>
      <c r="AA100" s="128"/>
    </row>
    <row r="101" spans="2:29" ht="30">
      <c r="B101" s="141"/>
      <c r="C101" s="108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29"/>
      <c r="Y101" s="129"/>
      <c r="Z101" s="129"/>
      <c r="AA101" s="130"/>
      <c r="AB101" s="61"/>
      <c r="AC101" s="39" t="str">
        <f>IF((COUNTA(D101:AA101))=0,"Не указано Распределение поступления ТС в течение года","")</f>
        <v>Не указано Распределение поступления ТС в течение года</v>
      </c>
    </row>
    <row r="102" spans="2:29">
      <c r="B102" s="90" t="s">
        <v>114</v>
      </c>
      <c r="C102" s="182" t="s">
        <v>93</v>
      </c>
      <c r="D102" s="198" t="s">
        <v>94</v>
      </c>
      <c r="E102" s="198"/>
      <c r="F102" s="198"/>
      <c r="G102" s="198"/>
      <c r="H102" s="182" t="s">
        <v>95</v>
      </c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95"/>
    </row>
    <row r="103" spans="2:29">
      <c r="B103" s="90"/>
      <c r="C103" s="182"/>
      <c r="D103" s="198"/>
      <c r="E103" s="198"/>
      <c r="F103" s="198"/>
      <c r="G103" s="198"/>
      <c r="H103" s="182" t="s">
        <v>96</v>
      </c>
      <c r="I103" s="182"/>
      <c r="J103" s="182"/>
      <c r="K103" s="182"/>
      <c r="L103" s="182"/>
      <c r="M103" s="198" t="s">
        <v>97</v>
      </c>
      <c r="N103" s="198"/>
      <c r="O103" s="198"/>
      <c r="P103" s="198"/>
      <c r="Q103" s="198"/>
      <c r="R103" s="182" t="s">
        <v>98</v>
      </c>
      <c r="S103" s="182"/>
      <c r="T103" s="182"/>
      <c r="U103" s="182"/>
      <c r="V103" s="182"/>
      <c r="W103" s="182" t="s">
        <v>62</v>
      </c>
      <c r="X103" s="182"/>
      <c r="Y103" s="182"/>
      <c r="Z103" s="182"/>
      <c r="AA103" s="195"/>
    </row>
    <row r="104" spans="2:29">
      <c r="B104" s="90"/>
      <c r="C104" s="46" t="s">
        <v>99</v>
      </c>
      <c r="D104" s="196"/>
      <c r="E104" s="196"/>
      <c r="F104" s="196"/>
      <c r="G104" s="196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204"/>
      <c r="AC104" s="39" t="str">
        <f>IF((COUNTA(D104:G112)+COUNTA(H104:L112)+COUNTA(M104:Q112)+COUNTA(R104:V112)+COUNTA(W104:AA112)&gt;=2),"","Не указаны данные по объёмам входа")</f>
        <v>Не указаны данные по объёмам входа</v>
      </c>
    </row>
    <row r="105" spans="2:29">
      <c r="B105" s="90"/>
      <c r="C105" s="46" t="s">
        <v>100</v>
      </c>
      <c r="D105" s="196"/>
      <c r="E105" s="196"/>
      <c r="F105" s="196"/>
      <c r="G105" s="196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204"/>
      <c r="AC105" s="39"/>
    </row>
    <row r="106" spans="2:29">
      <c r="B106" s="90"/>
      <c r="C106" s="46" t="s">
        <v>101</v>
      </c>
      <c r="D106" s="196"/>
      <c r="E106" s="196"/>
      <c r="F106" s="196"/>
      <c r="G106" s="196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204"/>
      <c r="AC106" s="39"/>
    </row>
    <row r="107" spans="2:29">
      <c r="B107" s="90"/>
      <c r="C107" s="46" t="s">
        <v>102</v>
      </c>
      <c r="D107" s="196"/>
      <c r="E107" s="196"/>
      <c r="F107" s="196"/>
      <c r="G107" s="196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204"/>
      <c r="AC107" s="39"/>
    </row>
    <row r="108" spans="2:29">
      <c r="B108" s="90"/>
      <c r="C108" s="46" t="s">
        <v>103</v>
      </c>
      <c r="D108" s="196"/>
      <c r="E108" s="196"/>
      <c r="F108" s="196"/>
      <c r="G108" s="196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204"/>
      <c r="AC108" s="39"/>
    </row>
    <row r="109" spans="2:29">
      <c r="B109" s="90"/>
      <c r="C109" s="46" t="s">
        <v>104</v>
      </c>
      <c r="D109" s="196"/>
      <c r="E109" s="196"/>
      <c r="F109" s="196"/>
      <c r="G109" s="196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204"/>
      <c r="AC109" s="39"/>
    </row>
    <row r="110" spans="2:29">
      <c r="B110" s="90"/>
      <c r="C110" s="46" t="s">
        <v>105</v>
      </c>
      <c r="D110" s="196"/>
      <c r="E110" s="196"/>
      <c r="F110" s="196"/>
      <c r="G110" s="196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204"/>
      <c r="AC110" s="39"/>
    </row>
    <row r="111" spans="2:29">
      <c r="B111" s="90"/>
      <c r="C111" s="46" t="s">
        <v>106</v>
      </c>
      <c r="D111" s="196"/>
      <c r="E111" s="196"/>
      <c r="F111" s="196"/>
      <c r="G111" s="196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204"/>
      <c r="AC111" s="39"/>
    </row>
    <row r="112" spans="2:29">
      <c r="B112" s="90"/>
      <c r="C112" s="46" t="s">
        <v>54</v>
      </c>
      <c r="D112" s="196"/>
      <c r="E112" s="196"/>
      <c r="F112" s="196"/>
      <c r="G112" s="196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204"/>
      <c r="AC112" s="39"/>
    </row>
    <row r="113" spans="2:34">
      <c r="B113" s="5" t="s">
        <v>116</v>
      </c>
      <c r="C113" s="47" t="s">
        <v>232</v>
      </c>
      <c r="D113" s="205">
        <f>SUM(D104:G112)</f>
        <v>0</v>
      </c>
      <c r="E113" s="206"/>
      <c r="F113" s="206"/>
      <c r="G113" s="207"/>
      <c r="H113" s="205">
        <f>$D$104*H104+$D$105*H105+$D$106*H106+$D$107*H107+$D$108*H108+$D$109*H109+$D$110*H110+$D$111*H111+$D$112*H112</f>
        <v>0</v>
      </c>
      <c r="I113" s="206"/>
      <c r="J113" s="206"/>
      <c r="K113" s="206"/>
      <c r="L113" s="207"/>
      <c r="M113" s="205">
        <f>$D$104*M104+$D$105*M105+$D$106*M106+$D$107*M107+$D$108*M108+$D$109*M109+$D$110*M110+$D$111*M111+$D$112*M112</f>
        <v>0</v>
      </c>
      <c r="N113" s="206"/>
      <c r="O113" s="206"/>
      <c r="P113" s="206"/>
      <c r="Q113" s="207"/>
      <c r="R113" s="205">
        <f>$D$104*R104+$D$105*R105+$D$106*R106+$D$107*R107+$D$108*R108+$D$109*R109+$D$110*R110+$D$111*R111+$D$112*R112</f>
        <v>0</v>
      </c>
      <c r="S113" s="206"/>
      <c r="T113" s="206"/>
      <c r="U113" s="206"/>
      <c r="V113" s="207"/>
      <c r="W113" s="205">
        <f>$D$104*W104+$D$105*W105+$D$106*W106+$D$107*W107+$D$108*W108+$D$109*W109+$D$110*W110+$D$111*W111+$D$112*W112</f>
        <v>0</v>
      </c>
      <c r="X113" s="206"/>
      <c r="Y113" s="206"/>
      <c r="Z113" s="206"/>
      <c r="AA113" s="208"/>
    </row>
    <row r="114" spans="2:34">
      <c r="B114" s="90" t="s">
        <v>234</v>
      </c>
      <c r="C114" s="88" t="s">
        <v>109</v>
      </c>
      <c r="D114" s="82" t="s">
        <v>110</v>
      </c>
      <c r="E114" s="82"/>
      <c r="F114" s="82"/>
      <c r="G114" s="199"/>
      <c r="H114" s="177"/>
      <c r="I114" s="177"/>
      <c r="J114" s="177"/>
      <c r="K114" s="177"/>
      <c r="L114" s="177"/>
      <c r="M114" s="200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3"/>
      <c r="AC114" s="39" t="str">
        <f>IF(H114=0,"Не указано кол-во кор. на мнонопаллете","")</f>
        <v>Не указано кол-во кор. на мнонопаллете</v>
      </c>
    </row>
    <row r="115" spans="2:34">
      <c r="B115" s="90"/>
      <c r="C115" s="125"/>
      <c r="D115" s="82" t="s">
        <v>111</v>
      </c>
      <c r="E115" s="82"/>
      <c r="F115" s="82"/>
      <c r="G115" s="199"/>
      <c r="H115" s="177"/>
      <c r="I115" s="177"/>
      <c r="J115" s="177"/>
      <c r="K115" s="177"/>
      <c r="L115" s="177"/>
      <c r="M115" s="200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3"/>
      <c r="AC115" s="39" t="str">
        <f>IF(H115=0,"Не указано кол-во кор. на сборной паллете","")</f>
        <v>Не указано кол-во кор. на сборной паллете</v>
      </c>
    </row>
    <row r="116" spans="2:34">
      <c r="B116" s="63" t="s">
        <v>122</v>
      </c>
      <c r="C116" s="315" t="s">
        <v>296</v>
      </c>
      <c r="D116" s="316"/>
      <c r="E116" s="316"/>
      <c r="F116" s="316"/>
      <c r="G116" s="317"/>
      <c r="H116" s="177"/>
      <c r="I116" s="177"/>
      <c r="J116" s="177"/>
      <c r="K116" s="177"/>
      <c r="L116" s="177"/>
      <c r="M116" s="200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3"/>
      <c r="AC116" s="39" t="str">
        <f>IF(H116=0,"Не указано кол-во артикулов в 1 ТС","")</f>
        <v>Не указано кол-во артикулов в 1 ТС</v>
      </c>
    </row>
    <row r="117" spans="2:34">
      <c r="B117" s="63" t="s">
        <v>235</v>
      </c>
      <c r="C117" s="315" t="s">
        <v>115</v>
      </c>
      <c r="D117" s="316"/>
      <c r="E117" s="316"/>
      <c r="F117" s="316"/>
      <c r="G117" s="317"/>
      <c r="H117" s="72"/>
      <c r="I117" s="72"/>
      <c r="J117" s="72"/>
      <c r="K117" s="72"/>
      <c r="L117" s="73"/>
      <c r="M117" s="200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3"/>
      <c r="AC117" s="39" t="str">
        <f t="shared" ref="AC117" si="56">IF(H117=0,"Не указано кол-во кор. на сборной паллете","")</f>
        <v>Не указано кол-во кор. на сборной паллете</v>
      </c>
    </row>
    <row r="118" spans="2:34">
      <c r="B118" s="63" t="s">
        <v>297</v>
      </c>
      <c r="C118" s="87" t="s">
        <v>113</v>
      </c>
      <c r="D118" s="87"/>
      <c r="E118" s="87"/>
      <c r="F118" s="87"/>
      <c r="G118" s="87"/>
      <c r="H118" s="303"/>
      <c r="I118" s="303"/>
      <c r="J118" s="303"/>
      <c r="K118" s="303"/>
      <c r="L118" s="304"/>
      <c r="M118" s="200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3"/>
    </row>
    <row r="119" spans="2:34">
      <c r="B119" s="63" t="s">
        <v>236</v>
      </c>
      <c r="C119" s="43" t="s">
        <v>117</v>
      </c>
      <c r="D119" s="200" t="s">
        <v>118</v>
      </c>
      <c r="E119" s="201"/>
      <c r="F119" s="201"/>
      <c r="G119" s="202"/>
      <c r="H119" s="209"/>
      <c r="I119" s="210"/>
      <c r="J119" s="210"/>
      <c r="K119" s="210"/>
      <c r="L119" s="211"/>
      <c r="M119" s="215" t="s">
        <v>119</v>
      </c>
      <c r="N119" s="216"/>
      <c r="O119" s="216"/>
      <c r="P119" s="216"/>
      <c r="Q119" s="216"/>
      <c r="R119" s="216"/>
      <c r="S119" s="216"/>
      <c r="T119" s="217"/>
      <c r="U119" s="218">
        <f>ROUNDUP(H113*H114+M113*H115+R113+W113,1)</f>
        <v>0</v>
      </c>
      <c r="V119" s="219"/>
      <c r="W119" s="219"/>
      <c r="X119" s="219"/>
      <c r="Y119" s="219"/>
      <c r="Z119" s="219"/>
      <c r="AA119" s="220"/>
      <c r="AC119" s="39" t="str">
        <f>IF(H119=0,"Не указан % брака на входе","")</f>
        <v>Не указан % брака на входе</v>
      </c>
    </row>
    <row r="120" spans="2:34" ht="45">
      <c r="B120" s="23" t="s">
        <v>248</v>
      </c>
      <c r="C120" s="43" t="s">
        <v>120</v>
      </c>
      <c r="D120" s="200" t="s">
        <v>118</v>
      </c>
      <c r="E120" s="201"/>
      <c r="F120" s="201"/>
      <c r="G120" s="202"/>
      <c r="H120" s="212"/>
      <c r="I120" s="213"/>
      <c r="J120" s="213"/>
      <c r="K120" s="213"/>
      <c r="L120" s="214"/>
      <c r="M120" s="215" t="s">
        <v>121</v>
      </c>
      <c r="N120" s="216"/>
      <c r="O120" s="216"/>
      <c r="P120" s="216"/>
      <c r="Q120" s="216"/>
      <c r="R120" s="216"/>
      <c r="S120" s="216"/>
      <c r="T120" s="217"/>
      <c r="U120" s="218">
        <f>H113*H114*H120*H118+M113*H115*H120*H118+R113*H120*H118</f>
        <v>0</v>
      </c>
      <c r="V120" s="219"/>
      <c r="W120" s="219"/>
      <c r="X120" s="219"/>
      <c r="Y120" s="219"/>
      <c r="Z120" s="219"/>
      <c r="AA120" s="220"/>
      <c r="AC120" s="39" t="str">
        <f>IF(H120=0,"Не указан % штучного пересчета","")</f>
        <v>Не указан % штучного пересчета</v>
      </c>
    </row>
    <row r="121" spans="2:34" ht="30">
      <c r="B121" s="90" t="s">
        <v>298</v>
      </c>
      <c r="C121" s="87" t="s">
        <v>123</v>
      </c>
      <c r="D121" s="199" t="s">
        <v>124</v>
      </c>
      <c r="E121" s="243"/>
      <c r="F121" s="243"/>
      <c r="G121" s="244"/>
      <c r="H121" s="153"/>
      <c r="I121" s="154"/>
      <c r="J121" s="154"/>
      <c r="K121" s="154"/>
      <c r="L121" s="154"/>
      <c r="M121" s="154"/>
      <c r="N121" s="154"/>
      <c r="O121" s="230"/>
      <c r="P121" s="234" t="s">
        <v>233</v>
      </c>
      <c r="Q121" s="235"/>
      <c r="R121" s="235"/>
      <c r="S121" s="235"/>
      <c r="T121" s="236"/>
      <c r="U121" s="221"/>
      <c r="V121" s="222"/>
      <c r="W121" s="222"/>
      <c r="X121" s="222"/>
      <c r="Y121" s="222"/>
      <c r="Z121" s="222"/>
      <c r="AA121" s="223"/>
      <c r="AC121" s="39" t="str">
        <f>IF((COUNTA(H121:O124)+COUNTA(U121:AA124)&gt;=2),"","Нет информации по документам входа и их кол-ву")</f>
        <v>Нет информации по документам входа и их кол-ву</v>
      </c>
    </row>
    <row r="122" spans="2:34">
      <c r="B122" s="90"/>
      <c r="C122" s="87"/>
      <c r="D122" s="199" t="s">
        <v>125</v>
      </c>
      <c r="E122" s="243"/>
      <c r="F122" s="243"/>
      <c r="G122" s="244"/>
      <c r="H122" s="153"/>
      <c r="I122" s="154"/>
      <c r="J122" s="154"/>
      <c r="K122" s="154"/>
      <c r="L122" s="154"/>
      <c r="M122" s="154"/>
      <c r="N122" s="154"/>
      <c r="O122" s="230"/>
      <c r="P122" s="237"/>
      <c r="Q122" s="238"/>
      <c r="R122" s="238"/>
      <c r="S122" s="238"/>
      <c r="T122" s="239"/>
      <c r="U122" s="221"/>
      <c r="V122" s="222"/>
      <c r="W122" s="222"/>
      <c r="X122" s="222"/>
      <c r="Y122" s="222"/>
      <c r="Z122" s="222"/>
      <c r="AA122" s="223"/>
      <c r="AC122" s="39"/>
    </row>
    <row r="123" spans="2:34">
      <c r="B123" s="90"/>
      <c r="C123" s="87"/>
      <c r="D123" s="199" t="s">
        <v>126</v>
      </c>
      <c r="E123" s="243"/>
      <c r="F123" s="243"/>
      <c r="G123" s="244"/>
      <c r="H123" s="231"/>
      <c r="I123" s="154"/>
      <c r="J123" s="154"/>
      <c r="K123" s="154"/>
      <c r="L123" s="154"/>
      <c r="M123" s="154"/>
      <c r="N123" s="154"/>
      <c r="O123" s="230"/>
      <c r="P123" s="237"/>
      <c r="Q123" s="238"/>
      <c r="R123" s="238"/>
      <c r="S123" s="238"/>
      <c r="T123" s="239"/>
      <c r="U123" s="221"/>
      <c r="V123" s="222"/>
      <c r="W123" s="222"/>
      <c r="X123" s="222"/>
      <c r="Y123" s="222"/>
      <c r="Z123" s="222"/>
      <c r="AA123" s="223"/>
      <c r="AC123" s="39"/>
    </row>
    <row r="124" spans="2:34" ht="15.75" thickBot="1">
      <c r="B124" s="97"/>
      <c r="C124" s="126"/>
      <c r="D124" s="134" t="s">
        <v>127</v>
      </c>
      <c r="E124" s="135"/>
      <c r="F124" s="135"/>
      <c r="G124" s="136"/>
      <c r="H124" s="232"/>
      <c r="I124" s="151"/>
      <c r="J124" s="151"/>
      <c r="K124" s="151"/>
      <c r="L124" s="151"/>
      <c r="M124" s="151"/>
      <c r="N124" s="151"/>
      <c r="O124" s="233"/>
      <c r="P124" s="240"/>
      <c r="Q124" s="241"/>
      <c r="R124" s="241"/>
      <c r="S124" s="241"/>
      <c r="T124" s="242"/>
      <c r="U124" s="224"/>
      <c r="V124" s="225"/>
      <c r="W124" s="225"/>
      <c r="X124" s="225"/>
      <c r="Y124" s="225"/>
      <c r="Z124" s="225"/>
      <c r="AA124" s="226"/>
      <c r="AC124" s="39"/>
    </row>
    <row r="125" spans="2:34" s="8" customFormat="1" ht="15.75" thickBot="1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59"/>
      <c r="AH125" s="53"/>
    </row>
    <row r="126" spans="2:34" ht="15.75" thickBot="1">
      <c r="B126" s="70">
        <v>9</v>
      </c>
      <c r="C126" s="119" t="s">
        <v>128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228">
        <f>H146*H114+M146*H154+R146+W146</f>
        <v>0</v>
      </c>
      <c r="Z126" s="228"/>
      <c r="AA126" s="229"/>
    </row>
    <row r="127" spans="2:34" s="21" customFormat="1">
      <c r="B127" s="89" t="s">
        <v>238</v>
      </c>
      <c r="C127" s="107" t="s">
        <v>215</v>
      </c>
      <c r="D127" s="106" t="s">
        <v>221</v>
      </c>
      <c r="E127" s="106"/>
      <c r="F127" s="106" t="s">
        <v>216</v>
      </c>
      <c r="G127" s="106"/>
      <c r="H127" s="106" t="s">
        <v>217</v>
      </c>
      <c r="I127" s="106"/>
      <c r="J127" s="106" t="s">
        <v>218</v>
      </c>
      <c r="K127" s="106"/>
      <c r="L127" s="106" t="s">
        <v>219</v>
      </c>
      <c r="M127" s="106"/>
      <c r="N127" s="106" t="s">
        <v>222</v>
      </c>
      <c r="O127" s="106"/>
      <c r="P127" s="106" t="s">
        <v>223</v>
      </c>
      <c r="Q127" s="106"/>
      <c r="R127" s="106" t="s">
        <v>224</v>
      </c>
      <c r="S127" s="106"/>
      <c r="T127" s="106" t="s">
        <v>225</v>
      </c>
      <c r="U127" s="106"/>
      <c r="V127" s="106" t="s">
        <v>226</v>
      </c>
      <c r="W127" s="106"/>
      <c r="X127" s="117" t="s">
        <v>227</v>
      </c>
      <c r="Y127" s="117"/>
      <c r="Z127" s="117" t="s">
        <v>228</v>
      </c>
      <c r="AA127" s="118"/>
      <c r="AB127" s="37"/>
      <c r="AD127" s="33"/>
      <c r="AH127" s="56"/>
    </row>
    <row r="128" spans="2:34" s="21" customFormat="1" ht="30">
      <c r="B128" s="90"/>
      <c r="C128" s="108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227"/>
      <c r="AB128" s="61">
        <f>SUM(D128:AA128)</f>
        <v>0</v>
      </c>
      <c r="AC128" s="39" t="str">
        <f>IF((COUNTA(D128:AA128))=0,"Не указано Распределение поступления ТС в течение суток","")</f>
        <v>Не указано Распределение поступления ТС в течение суток</v>
      </c>
      <c r="AD128" s="33"/>
      <c r="AH128" s="56"/>
    </row>
    <row r="129" spans="2:29">
      <c r="B129" s="90" t="s">
        <v>129</v>
      </c>
      <c r="C129" s="108" t="s">
        <v>220</v>
      </c>
      <c r="D129" s="284" t="s">
        <v>207</v>
      </c>
      <c r="E129" s="284"/>
      <c r="F129" s="284"/>
      <c r="G129" s="284" t="s">
        <v>208</v>
      </c>
      <c r="H129" s="284"/>
      <c r="I129" s="284"/>
      <c r="J129" s="284" t="s">
        <v>209</v>
      </c>
      <c r="K129" s="284"/>
      <c r="L129" s="284"/>
      <c r="M129" s="284" t="s">
        <v>210</v>
      </c>
      <c r="N129" s="284"/>
      <c r="O129" s="284"/>
      <c r="P129" s="284" t="s">
        <v>211</v>
      </c>
      <c r="Q129" s="284"/>
      <c r="R129" s="284"/>
      <c r="S129" s="284" t="s">
        <v>212</v>
      </c>
      <c r="T129" s="284"/>
      <c r="U129" s="284"/>
      <c r="V129" s="284" t="s">
        <v>213</v>
      </c>
      <c r="W129" s="284"/>
      <c r="X129" s="284"/>
      <c r="Y129" s="140"/>
      <c r="Z129" s="140"/>
      <c r="AA129" s="245"/>
    </row>
    <row r="130" spans="2:29" ht="30">
      <c r="B130" s="90"/>
      <c r="C130" s="108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40"/>
      <c r="Z130" s="140"/>
      <c r="AA130" s="245"/>
      <c r="AB130" s="61">
        <f>SUM(D130:AA130)</f>
        <v>0</v>
      </c>
      <c r="AC130" s="39" t="str">
        <f>IF((COUNTA(D130:X130))=0,"Не указано Распределение поступления ТС в течение недели","")</f>
        <v>Не указано Распределение поступления ТС в течение недели</v>
      </c>
    </row>
    <row r="131" spans="2:29">
      <c r="B131" s="91" t="s">
        <v>130</v>
      </c>
      <c r="C131" s="108" t="s">
        <v>244</v>
      </c>
      <c r="D131" s="298" t="s">
        <v>245</v>
      </c>
      <c r="E131" s="299"/>
      <c r="F131" s="299"/>
      <c r="G131" s="299"/>
      <c r="H131" s="299"/>
      <c r="I131" s="299"/>
      <c r="J131" s="299"/>
      <c r="K131" s="300"/>
      <c r="L131" s="298" t="s">
        <v>246</v>
      </c>
      <c r="M131" s="299"/>
      <c r="N131" s="299"/>
      <c r="O131" s="299"/>
      <c r="P131" s="299"/>
      <c r="Q131" s="299"/>
      <c r="R131" s="299"/>
      <c r="S131" s="300"/>
      <c r="T131" s="298" t="s">
        <v>247</v>
      </c>
      <c r="U131" s="299"/>
      <c r="V131" s="299"/>
      <c r="W131" s="299"/>
      <c r="X131" s="299"/>
      <c r="Y131" s="299"/>
      <c r="Z131" s="299"/>
      <c r="AA131" s="301"/>
    </row>
    <row r="132" spans="2:29" ht="30">
      <c r="B132" s="109"/>
      <c r="C132" s="108"/>
      <c r="D132" s="131"/>
      <c r="E132" s="132"/>
      <c r="F132" s="132"/>
      <c r="G132" s="132"/>
      <c r="H132" s="132"/>
      <c r="I132" s="132"/>
      <c r="J132" s="132"/>
      <c r="K132" s="133"/>
      <c r="L132" s="131"/>
      <c r="M132" s="132"/>
      <c r="N132" s="132"/>
      <c r="O132" s="132"/>
      <c r="P132" s="132"/>
      <c r="Q132" s="132"/>
      <c r="R132" s="132"/>
      <c r="S132" s="133"/>
      <c r="T132" s="131"/>
      <c r="U132" s="132"/>
      <c r="V132" s="132"/>
      <c r="W132" s="132"/>
      <c r="X132" s="132"/>
      <c r="Y132" s="132"/>
      <c r="Z132" s="132"/>
      <c r="AA132" s="302"/>
      <c r="AB132" s="61">
        <f>SUM(D132:AA132)</f>
        <v>0</v>
      </c>
      <c r="AC132" s="39" t="str">
        <f>IF((COUNTA(D132:AA132))=0,"Не указано Распределение поступления ТС в течение месяца","")</f>
        <v>Не указано Распределение поступления ТС в течение месяца</v>
      </c>
    </row>
    <row r="133" spans="2:29">
      <c r="B133" s="141" t="s">
        <v>133</v>
      </c>
      <c r="C133" s="108" t="s">
        <v>230</v>
      </c>
      <c r="D133" s="127" t="s">
        <v>195</v>
      </c>
      <c r="E133" s="127"/>
      <c r="F133" s="127" t="s">
        <v>196</v>
      </c>
      <c r="G133" s="127"/>
      <c r="H133" s="127" t="s">
        <v>197</v>
      </c>
      <c r="I133" s="127"/>
      <c r="J133" s="127" t="s">
        <v>198</v>
      </c>
      <c r="K133" s="127"/>
      <c r="L133" s="127" t="s">
        <v>199</v>
      </c>
      <c r="M133" s="127"/>
      <c r="N133" s="127" t="s">
        <v>200</v>
      </c>
      <c r="O133" s="127"/>
      <c r="P133" s="127" t="s">
        <v>201</v>
      </c>
      <c r="Q133" s="127"/>
      <c r="R133" s="127" t="s">
        <v>202</v>
      </c>
      <c r="S133" s="127"/>
      <c r="T133" s="127" t="s">
        <v>203</v>
      </c>
      <c r="U133" s="127"/>
      <c r="V133" s="127" t="s">
        <v>204</v>
      </c>
      <c r="W133" s="127"/>
      <c r="X133" s="127" t="s">
        <v>205</v>
      </c>
      <c r="Y133" s="127"/>
      <c r="Z133" s="127" t="s">
        <v>206</v>
      </c>
      <c r="AA133" s="128"/>
    </row>
    <row r="134" spans="2:29" ht="30">
      <c r="B134" s="141"/>
      <c r="C134" s="108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29"/>
      <c r="Y134" s="129"/>
      <c r="Z134" s="129"/>
      <c r="AA134" s="130"/>
      <c r="AC134" s="39" t="str">
        <f>IF((COUNTA(D134:AA134))=0,"Не указано Распределение поступления ТС в течение года","")</f>
        <v>Не указано Распределение поступления ТС в течение года</v>
      </c>
    </row>
    <row r="135" spans="2:29">
      <c r="B135" s="90" t="s">
        <v>134</v>
      </c>
      <c r="C135" s="182" t="s">
        <v>93</v>
      </c>
      <c r="D135" s="198" t="s">
        <v>94</v>
      </c>
      <c r="E135" s="198"/>
      <c r="F135" s="198"/>
      <c r="G135" s="198"/>
      <c r="H135" s="182" t="s">
        <v>95</v>
      </c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95"/>
    </row>
    <row r="136" spans="2:29">
      <c r="B136" s="90"/>
      <c r="C136" s="182"/>
      <c r="D136" s="198"/>
      <c r="E136" s="198"/>
      <c r="F136" s="198"/>
      <c r="G136" s="198"/>
      <c r="H136" s="182" t="s">
        <v>96</v>
      </c>
      <c r="I136" s="182"/>
      <c r="J136" s="182"/>
      <c r="K136" s="182"/>
      <c r="L136" s="182"/>
      <c r="M136" s="198" t="s">
        <v>97</v>
      </c>
      <c r="N136" s="198"/>
      <c r="O136" s="198"/>
      <c r="P136" s="198"/>
      <c r="Q136" s="198"/>
      <c r="R136" s="182" t="s">
        <v>98</v>
      </c>
      <c r="S136" s="182"/>
      <c r="T136" s="182"/>
      <c r="U136" s="182"/>
      <c r="V136" s="182"/>
      <c r="W136" s="182" t="s">
        <v>62</v>
      </c>
      <c r="X136" s="182"/>
      <c r="Y136" s="182"/>
      <c r="Z136" s="182"/>
      <c r="AA136" s="195"/>
    </row>
    <row r="137" spans="2:29">
      <c r="B137" s="90"/>
      <c r="C137" s="46" t="s">
        <v>99</v>
      </c>
      <c r="D137" s="196"/>
      <c r="E137" s="196"/>
      <c r="F137" s="196"/>
      <c r="G137" s="196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204"/>
      <c r="AC137" s="39" t="str">
        <f>IF((COUNTA(D137:G145)+COUNTA(H137:L145)+COUNTA(M137:Q145)+COUNTA(R137:V145)+COUNTA(W137:AA145)&gt;=2),"","Не указаны данные по объёмам выхода")</f>
        <v>Не указаны данные по объёмам выхода</v>
      </c>
    </row>
    <row r="138" spans="2:29">
      <c r="B138" s="90"/>
      <c r="C138" s="46" t="s">
        <v>100</v>
      </c>
      <c r="D138" s="196"/>
      <c r="E138" s="196"/>
      <c r="F138" s="196"/>
      <c r="G138" s="196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204"/>
      <c r="AC138" s="39"/>
    </row>
    <row r="139" spans="2:29">
      <c r="B139" s="90"/>
      <c r="C139" s="46" t="s">
        <v>101</v>
      </c>
      <c r="D139" s="196"/>
      <c r="E139" s="196"/>
      <c r="F139" s="196"/>
      <c r="G139" s="196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204"/>
      <c r="AC139" s="39"/>
    </row>
    <row r="140" spans="2:29">
      <c r="B140" s="90"/>
      <c r="C140" s="46" t="s">
        <v>102</v>
      </c>
      <c r="D140" s="196"/>
      <c r="E140" s="196"/>
      <c r="F140" s="196"/>
      <c r="G140" s="196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204"/>
      <c r="AC140" s="39"/>
    </row>
    <row r="141" spans="2:29">
      <c r="B141" s="90"/>
      <c r="C141" s="46" t="s">
        <v>103</v>
      </c>
      <c r="D141" s="196"/>
      <c r="E141" s="196"/>
      <c r="F141" s="196"/>
      <c r="G141" s="196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204"/>
      <c r="AC141" s="39"/>
    </row>
    <row r="142" spans="2:29">
      <c r="B142" s="90"/>
      <c r="C142" s="46" t="s">
        <v>104</v>
      </c>
      <c r="D142" s="196"/>
      <c r="E142" s="196"/>
      <c r="F142" s="196"/>
      <c r="G142" s="196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204"/>
      <c r="AC142" s="39"/>
    </row>
    <row r="143" spans="2:29">
      <c r="B143" s="90"/>
      <c r="C143" s="46" t="s">
        <v>105</v>
      </c>
      <c r="D143" s="196"/>
      <c r="E143" s="196"/>
      <c r="F143" s="196"/>
      <c r="G143" s="196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204"/>
      <c r="AC143" s="39"/>
    </row>
    <row r="144" spans="2:29">
      <c r="B144" s="90"/>
      <c r="C144" s="46" t="s">
        <v>106</v>
      </c>
      <c r="D144" s="196"/>
      <c r="E144" s="196"/>
      <c r="F144" s="196"/>
      <c r="G144" s="196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204"/>
      <c r="AC144" s="39"/>
    </row>
    <row r="145" spans="2:31">
      <c r="B145" s="90"/>
      <c r="C145" s="46" t="s">
        <v>54</v>
      </c>
      <c r="D145" s="196"/>
      <c r="E145" s="196"/>
      <c r="F145" s="196"/>
      <c r="G145" s="196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204"/>
      <c r="AC145" s="39"/>
    </row>
    <row r="146" spans="2:31">
      <c r="B146" s="5" t="s">
        <v>136</v>
      </c>
      <c r="C146" s="47" t="s">
        <v>237</v>
      </c>
      <c r="D146" s="249">
        <f>SUM(D137:G145)</f>
        <v>0</v>
      </c>
      <c r="E146" s="249"/>
      <c r="F146" s="249"/>
      <c r="G146" s="249"/>
      <c r="H146" s="249">
        <f>$D$137*H137+$D$15*H138+$D$139*H139+$D$140*H140+$D$141*H141+$D$142*H142+$D$143*H143+$D$144*H144+$D$145*H145</f>
        <v>0</v>
      </c>
      <c r="I146" s="249"/>
      <c r="J146" s="249"/>
      <c r="K146" s="249"/>
      <c r="L146" s="249"/>
      <c r="M146" s="249">
        <f>$D$137*M137+$D$15*M138+$D$139*M139+$D$140*M140+$D$141*M141+$D$142*M142+$D$143*M143+$D$144*M144+$D$145*M145</f>
        <v>0</v>
      </c>
      <c r="N146" s="249"/>
      <c r="O146" s="249"/>
      <c r="P146" s="249"/>
      <c r="Q146" s="249"/>
      <c r="R146" s="249">
        <f>$D$137*R137+$D$15*R138+$D$139*R139+$D$140*R140+$D$141*R141+$D$142*R142+$D$143*R143+$D$144*R144+$D$145*R145</f>
        <v>0</v>
      </c>
      <c r="S146" s="249"/>
      <c r="T146" s="249"/>
      <c r="U146" s="249"/>
      <c r="V146" s="249"/>
      <c r="W146" s="249">
        <f>$D$137*W137+$D$15*W138+$D$139*W139+$D$140*W140+$D$141*W141+$D$142*W142+$D$143*W143+$D$144*W144+$D$145*W145</f>
        <v>0</v>
      </c>
      <c r="X146" s="249"/>
      <c r="Y146" s="249"/>
      <c r="Z146" s="249"/>
      <c r="AA146" s="250"/>
      <c r="AE146" s="39" t="e">
        <f>IF(((ABS(Y126-Y93))/MAX(Y126,Y93))&gt;20%,"Вход не равен выходу; просьба проверить данные","")</f>
        <v>#DIV/0!</v>
      </c>
    </row>
    <row r="147" spans="2:31">
      <c r="B147" s="90" t="s">
        <v>138</v>
      </c>
      <c r="C147" s="248" t="s">
        <v>250</v>
      </c>
      <c r="D147" s="82" t="s">
        <v>96</v>
      </c>
      <c r="E147" s="82"/>
      <c r="F147" s="82"/>
      <c r="G147" s="82"/>
      <c r="H147" s="246">
        <f>H146</f>
        <v>0</v>
      </c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7"/>
    </row>
    <row r="148" spans="2:31">
      <c r="B148" s="90"/>
      <c r="C148" s="248"/>
      <c r="D148" s="82" t="s">
        <v>188</v>
      </c>
      <c r="E148" s="82"/>
      <c r="F148" s="82"/>
      <c r="G148" s="82"/>
      <c r="H148" s="246">
        <f>F146*E154+H146</f>
        <v>0</v>
      </c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7"/>
    </row>
    <row r="149" spans="2:31">
      <c r="B149" s="90"/>
      <c r="C149" s="248"/>
      <c r="D149" s="82" t="s">
        <v>131</v>
      </c>
      <c r="E149" s="82"/>
      <c r="F149" s="82"/>
      <c r="G149" s="82"/>
      <c r="H149" s="177"/>
      <c r="I149" s="177"/>
      <c r="J149" s="177"/>
      <c r="K149" s="177"/>
      <c r="L149" s="177"/>
      <c r="M149" s="140" t="s">
        <v>132</v>
      </c>
      <c r="N149" s="140"/>
      <c r="O149" s="140"/>
      <c r="P149" s="140"/>
      <c r="Q149" s="140"/>
      <c r="R149" s="140"/>
      <c r="S149" s="140"/>
      <c r="T149" s="140"/>
      <c r="U149" s="140"/>
      <c r="V149" s="246" t="str">
        <f>IFERROR(H149/H155,"")</f>
        <v/>
      </c>
      <c r="W149" s="246"/>
      <c r="X149" s="246"/>
      <c r="Y149" s="246"/>
      <c r="Z149" s="246"/>
      <c r="AA149" s="247"/>
      <c r="AC149" s="39" t="str">
        <f>IF(H149=0,"Не указано кол-во штук","")</f>
        <v>Не указано кол-во штук</v>
      </c>
    </row>
    <row r="150" spans="2:31">
      <c r="B150" s="90"/>
      <c r="C150" s="248"/>
      <c r="D150" s="82" t="s">
        <v>62</v>
      </c>
      <c r="E150" s="82"/>
      <c r="F150" s="82"/>
      <c r="G150" s="82"/>
      <c r="H150" s="246">
        <f>W146</f>
        <v>0</v>
      </c>
      <c r="I150" s="246"/>
      <c r="J150" s="246"/>
      <c r="K150" s="246"/>
      <c r="L150" s="246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245"/>
    </row>
    <row r="151" spans="2:31">
      <c r="B151" s="42" t="s">
        <v>140</v>
      </c>
      <c r="C151" s="112" t="s">
        <v>242</v>
      </c>
      <c r="D151" s="112"/>
      <c r="E151" s="112"/>
      <c r="F151" s="112"/>
      <c r="G151" s="112"/>
      <c r="H151" s="177"/>
      <c r="I151" s="177"/>
      <c r="J151" s="177"/>
      <c r="K151" s="177"/>
      <c r="L151" s="177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1"/>
      <c r="AC151" s="39" t="str">
        <f>IF(H151=0,"Нет информации о кол-ве заказов в месяц","")</f>
        <v>Нет информации о кол-ве заказов в месяц</v>
      </c>
    </row>
    <row r="152" spans="2:31">
      <c r="B152" s="42" t="s">
        <v>142</v>
      </c>
      <c r="C152" s="87" t="s">
        <v>135</v>
      </c>
      <c r="D152" s="87"/>
      <c r="E152" s="87"/>
      <c r="F152" s="87"/>
      <c r="G152" s="87"/>
      <c r="H152" s="177"/>
      <c r="I152" s="177"/>
      <c r="J152" s="177"/>
      <c r="K152" s="177"/>
      <c r="L152" s="177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1"/>
      <c r="AC152" s="39" t="str">
        <f>IF(H152=0,"Нет информации о кол-ве артикулов в заказе","")</f>
        <v>Нет информации о кол-ве артикулов в заказе</v>
      </c>
    </row>
    <row r="153" spans="2:31">
      <c r="B153" s="42" t="s">
        <v>239</v>
      </c>
      <c r="C153" s="112" t="s">
        <v>137</v>
      </c>
      <c r="D153" s="112"/>
      <c r="E153" s="112"/>
      <c r="F153" s="112"/>
      <c r="G153" s="112"/>
      <c r="H153" s="177"/>
      <c r="I153" s="177"/>
      <c r="J153" s="177"/>
      <c r="K153" s="177"/>
      <c r="L153" s="177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1"/>
      <c r="AC153" s="39" t="str">
        <f>IF(H153=0,"Нет информации о кол-ве заказов в ТС","")</f>
        <v>Нет информации о кол-ве заказов в ТС</v>
      </c>
    </row>
    <row r="154" spans="2:31" ht="30">
      <c r="B154" s="31" t="s">
        <v>240</v>
      </c>
      <c r="C154" s="112" t="s">
        <v>139</v>
      </c>
      <c r="D154" s="112"/>
      <c r="E154" s="112"/>
      <c r="F154" s="112"/>
      <c r="G154" s="112"/>
      <c r="H154" s="177"/>
      <c r="I154" s="177"/>
      <c r="J154" s="177"/>
      <c r="K154" s="177"/>
      <c r="L154" s="177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1"/>
      <c r="AC154" s="39" t="str">
        <f>IF(H154=0,"Нет информации о кол-ве коробов на сборной паллете","")</f>
        <v>Нет информации о кол-ве коробов на сборной паллете</v>
      </c>
    </row>
    <row r="155" spans="2:31" ht="30">
      <c r="B155" s="42" t="s">
        <v>241</v>
      </c>
      <c r="C155" s="112" t="s">
        <v>141</v>
      </c>
      <c r="D155" s="112"/>
      <c r="E155" s="112"/>
      <c r="F155" s="112"/>
      <c r="G155" s="112"/>
      <c r="H155" s="177"/>
      <c r="I155" s="177"/>
      <c r="J155" s="177"/>
      <c r="K155" s="177"/>
      <c r="L155" s="177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1"/>
      <c r="AC155" s="39" t="str">
        <f>IF(H155=0,"Нет информации о кол-ве штук в сборном коробе","")</f>
        <v>Нет информации о кол-ве штук в сборном коробе</v>
      </c>
    </row>
    <row r="156" spans="2:31" ht="30">
      <c r="B156" s="90" t="s">
        <v>249</v>
      </c>
      <c r="C156" s="251" t="s">
        <v>143</v>
      </c>
      <c r="D156" s="82" t="s">
        <v>124</v>
      </c>
      <c r="E156" s="82"/>
      <c r="F156" s="82"/>
      <c r="G156" s="82"/>
      <c r="H156" s="98"/>
      <c r="I156" s="111"/>
      <c r="J156" s="111"/>
      <c r="K156" s="111"/>
      <c r="L156" s="111"/>
      <c r="M156" s="111"/>
      <c r="N156" s="111"/>
      <c r="O156" s="111"/>
      <c r="P156" s="256" t="s">
        <v>233</v>
      </c>
      <c r="Q156" s="256"/>
      <c r="R156" s="256"/>
      <c r="S156" s="256"/>
      <c r="T156" s="256"/>
      <c r="U156" s="197"/>
      <c r="V156" s="197"/>
      <c r="W156" s="197"/>
      <c r="X156" s="197"/>
      <c r="Y156" s="197"/>
      <c r="Z156" s="197"/>
      <c r="AA156" s="204"/>
      <c r="AC156" s="39" t="str">
        <f>IF((COUNTA(H156:O163)+COUNTA(U156:AA163)&gt;=2),"","Нет информации по документам выхода и их кол-ву")</f>
        <v>Нет информации по документам выхода и их кол-ву</v>
      </c>
    </row>
    <row r="157" spans="2:31">
      <c r="B157" s="90"/>
      <c r="C157" s="251"/>
      <c r="D157" s="82" t="s">
        <v>125</v>
      </c>
      <c r="E157" s="82"/>
      <c r="F157" s="82"/>
      <c r="G157" s="82"/>
      <c r="H157" s="98"/>
      <c r="I157" s="111"/>
      <c r="J157" s="111"/>
      <c r="K157" s="111"/>
      <c r="L157" s="111"/>
      <c r="M157" s="111"/>
      <c r="N157" s="111"/>
      <c r="O157" s="111"/>
      <c r="P157" s="256"/>
      <c r="Q157" s="256"/>
      <c r="R157" s="256"/>
      <c r="S157" s="256"/>
      <c r="T157" s="256"/>
      <c r="U157" s="197"/>
      <c r="V157" s="197"/>
      <c r="W157" s="197"/>
      <c r="X157" s="197"/>
      <c r="Y157" s="197"/>
      <c r="Z157" s="197"/>
      <c r="AA157" s="204"/>
      <c r="AC157" s="39"/>
    </row>
    <row r="158" spans="2:31">
      <c r="B158" s="90"/>
      <c r="C158" s="251"/>
      <c r="D158" s="82" t="s">
        <v>126</v>
      </c>
      <c r="E158" s="82"/>
      <c r="F158" s="82"/>
      <c r="G158" s="82"/>
      <c r="H158" s="98"/>
      <c r="I158" s="111"/>
      <c r="J158" s="111"/>
      <c r="K158" s="111"/>
      <c r="L158" s="111"/>
      <c r="M158" s="111"/>
      <c r="N158" s="111"/>
      <c r="O158" s="111"/>
      <c r="P158" s="256"/>
      <c r="Q158" s="256"/>
      <c r="R158" s="256"/>
      <c r="S158" s="256"/>
      <c r="T158" s="256"/>
      <c r="U158" s="197"/>
      <c r="V158" s="197"/>
      <c r="W158" s="197"/>
      <c r="X158" s="197"/>
      <c r="Y158" s="197"/>
      <c r="Z158" s="197"/>
      <c r="AA158" s="204"/>
      <c r="AC158" s="39"/>
    </row>
    <row r="159" spans="2:31">
      <c r="B159" s="90"/>
      <c r="C159" s="251"/>
      <c r="D159" s="82" t="s">
        <v>127</v>
      </c>
      <c r="E159" s="82"/>
      <c r="F159" s="82"/>
      <c r="G159" s="82"/>
      <c r="H159" s="98"/>
      <c r="I159" s="111"/>
      <c r="J159" s="111"/>
      <c r="K159" s="111"/>
      <c r="L159" s="111"/>
      <c r="M159" s="111"/>
      <c r="N159" s="111"/>
      <c r="O159" s="111"/>
      <c r="P159" s="256"/>
      <c r="Q159" s="256"/>
      <c r="R159" s="256"/>
      <c r="S159" s="256"/>
      <c r="T159" s="256"/>
      <c r="U159" s="197"/>
      <c r="V159" s="197"/>
      <c r="W159" s="197"/>
      <c r="X159" s="197"/>
      <c r="Y159" s="197"/>
      <c r="Z159" s="197"/>
      <c r="AA159" s="204"/>
      <c r="AC159" s="39"/>
    </row>
    <row r="160" spans="2:31">
      <c r="B160" s="90"/>
      <c r="C160" s="251"/>
      <c r="D160" s="82" t="s">
        <v>144</v>
      </c>
      <c r="E160" s="82"/>
      <c r="F160" s="82"/>
      <c r="G160" s="82"/>
      <c r="H160" s="255"/>
      <c r="I160" s="254"/>
      <c r="J160" s="254"/>
      <c r="K160" s="254"/>
      <c r="L160" s="254"/>
      <c r="M160" s="254"/>
      <c r="N160" s="254"/>
      <c r="O160" s="254"/>
      <c r="P160" s="256"/>
      <c r="Q160" s="256"/>
      <c r="R160" s="256"/>
      <c r="S160" s="256"/>
      <c r="T160" s="256"/>
      <c r="U160" s="197"/>
      <c r="V160" s="197"/>
      <c r="W160" s="197"/>
      <c r="X160" s="197"/>
      <c r="Y160" s="197"/>
      <c r="Z160" s="197"/>
      <c r="AA160" s="204"/>
      <c r="AC160" s="39"/>
    </row>
    <row r="161" spans="2:34">
      <c r="B161" s="90"/>
      <c r="C161" s="251"/>
      <c r="D161" s="82" t="s">
        <v>145</v>
      </c>
      <c r="E161" s="82"/>
      <c r="F161" s="82"/>
      <c r="G161" s="82"/>
      <c r="H161" s="254"/>
      <c r="I161" s="254"/>
      <c r="J161" s="254"/>
      <c r="K161" s="254"/>
      <c r="L161" s="254"/>
      <c r="M161" s="254"/>
      <c r="N161" s="254"/>
      <c r="O161" s="254"/>
      <c r="P161" s="256"/>
      <c r="Q161" s="256"/>
      <c r="R161" s="256"/>
      <c r="S161" s="256"/>
      <c r="T161" s="256"/>
      <c r="U161" s="197"/>
      <c r="V161" s="197"/>
      <c r="W161" s="197"/>
      <c r="X161" s="197"/>
      <c r="Y161" s="197"/>
      <c r="Z161" s="197"/>
      <c r="AA161" s="204"/>
      <c r="AC161" s="39"/>
    </row>
    <row r="162" spans="2:34">
      <c r="B162" s="90"/>
      <c r="C162" s="251"/>
      <c r="D162" s="82" t="s">
        <v>146</v>
      </c>
      <c r="E162" s="82"/>
      <c r="F162" s="82"/>
      <c r="G162" s="82"/>
      <c r="H162" s="254"/>
      <c r="I162" s="254"/>
      <c r="J162" s="254"/>
      <c r="K162" s="254"/>
      <c r="L162" s="254"/>
      <c r="M162" s="254"/>
      <c r="N162" s="254"/>
      <c r="O162" s="254"/>
      <c r="P162" s="256"/>
      <c r="Q162" s="256"/>
      <c r="R162" s="256"/>
      <c r="S162" s="256"/>
      <c r="T162" s="256"/>
      <c r="U162" s="197"/>
      <c r="V162" s="197"/>
      <c r="W162" s="197"/>
      <c r="X162" s="197"/>
      <c r="Y162" s="197"/>
      <c r="Z162" s="197"/>
      <c r="AA162" s="204"/>
      <c r="AC162" s="39"/>
    </row>
    <row r="163" spans="2:34" ht="15.75" thickBot="1">
      <c r="B163" s="97"/>
      <c r="C163" s="252"/>
      <c r="D163" s="99" t="s">
        <v>147</v>
      </c>
      <c r="E163" s="99"/>
      <c r="F163" s="99"/>
      <c r="G163" s="99"/>
      <c r="H163" s="253"/>
      <c r="I163" s="253"/>
      <c r="J163" s="253"/>
      <c r="K163" s="253"/>
      <c r="L163" s="253"/>
      <c r="M163" s="253"/>
      <c r="N163" s="253"/>
      <c r="O163" s="253"/>
      <c r="P163" s="257"/>
      <c r="Q163" s="257"/>
      <c r="R163" s="257"/>
      <c r="S163" s="257"/>
      <c r="T163" s="257"/>
      <c r="U163" s="258"/>
      <c r="V163" s="258"/>
      <c r="W163" s="258"/>
      <c r="X163" s="258"/>
      <c r="Y163" s="258"/>
      <c r="Z163" s="258"/>
      <c r="AA163" s="259"/>
      <c r="AC163" s="39"/>
    </row>
    <row r="164" spans="2:34" s="8" customFormat="1" ht="15.75" thickBot="1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59"/>
      <c r="AH164" s="53"/>
    </row>
    <row r="165" spans="2:34" ht="15.75" thickBot="1">
      <c r="B165" s="70">
        <v>10</v>
      </c>
      <c r="C165" s="119" t="s">
        <v>148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49"/>
    </row>
    <row r="166" spans="2:34">
      <c r="B166" s="24"/>
      <c r="C166" s="275" t="s">
        <v>149</v>
      </c>
      <c r="D166" s="275"/>
      <c r="E166" s="275"/>
      <c r="F166" s="275"/>
      <c r="G166" s="275"/>
      <c r="H166" s="275"/>
      <c r="I166" s="275"/>
      <c r="J166" s="294" t="s">
        <v>150</v>
      </c>
      <c r="K166" s="294"/>
      <c r="L166" s="294"/>
      <c r="M166" s="294"/>
      <c r="N166" s="294"/>
      <c r="O166" s="294"/>
      <c r="P166" s="294"/>
      <c r="Q166" s="295" t="s">
        <v>151</v>
      </c>
      <c r="R166" s="296"/>
      <c r="S166" s="296"/>
      <c r="T166" s="296"/>
      <c r="U166" s="296"/>
      <c r="V166" s="296"/>
      <c r="W166" s="296"/>
      <c r="X166" s="296"/>
      <c r="Y166" s="296"/>
      <c r="Z166" s="296"/>
      <c r="AA166" s="297"/>
    </row>
    <row r="167" spans="2:34">
      <c r="B167" s="42" t="s">
        <v>152</v>
      </c>
      <c r="C167" s="166" t="s">
        <v>153</v>
      </c>
      <c r="D167" s="166"/>
      <c r="E167" s="166"/>
      <c r="F167" s="166"/>
      <c r="G167" s="166"/>
      <c r="H167" s="166"/>
      <c r="I167" s="166"/>
      <c r="J167" s="92"/>
      <c r="K167" s="92"/>
      <c r="L167" s="92"/>
      <c r="M167" s="92"/>
      <c r="N167" s="92"/>
      <c r="O167" s="92"/>
      <c r="P167" s="92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245"/>
    </row>
    <row r="168" spans="2:34">
      <c r="B168" s="42" t="s">
        <v>155</v>
      </c>
      <c r="C168" s="166" t="s">
        <v>243</v>
      </c>
      <c r="D168" s="166"/>
      <c r="E168" s="166"/>
      <c r="F168" s="166"/>
      <c r="G168" s="166"/>
      <c r="H168" s="166"/>
      <c r="I168" s="166"/>
      <c r="J168" s="92"/>
      <c r="K168" s="92"/>
      <c r="L168" s="92"/>
      <c r="M168" s="92"/>
      <c r="N168" s="92"/>
      <c r="O168" s="92"/>
      <c r="P168" s="92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245"/>
    </row>
    <row r="169" spans="2:34">
      <c r="B169" s="42" t="s">
        <v>156</v>
      </c>
      <c r="C169" s="166"/>
      <c r="D169" s="166"/>
      <c r="E169" s="166"/>
      <c r="F169" s="166"/>
      <c r="G169" s="166"/>
      <c r="H169" s="166"/>
      <c r="I169" s="166"/>
      <c r="J169" s="92"/>
      <c r="K169" s="92"/>
      <c r="L169" s="92"/>
      <c r="M169" s="92"/>
      <c r="N169" s="92"/>
      <c r="O169" s="92"/>
      <c r="P169" s="92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245"/>
    </row>
    <row r="170" spans="2:34">
      <c r="B170" s="42" t="s">
        <v>157</v>
      </c>
      <c r="C170" s="166"/>
      <c r="D170" s="166"/>
      <c r="E170" s="166"/>
      <c r="F170" s="166"/>
      <c r="G170" s="166"/>
      <c r="H170" s="166"/>
      <c r="I170" s="166"/>
      <c r="J170" s="92"/>
      <c r="K170" s="92"/>
      <c r="L170" s="92"/>
      <c r="M170" s="92"/>
      <c r="N170" s="92"/>
      <c r="O170" s="92"/>
      <c r="P170" s="92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245"/>
    </row>
    <row r="171" spans="2:34">
      <c r="B171" s="42" t="s">
        <v>158</v>
      </c>
      <c r="C171" s="166"/>
      <c r="D171" s="166"/>
      <c r="E171" s="166"/>
      <c r="F171" s="166"/>
      <c r="G171" s="166"/>
      <c r="H171" s="166"/>
      <c r="I171" s="166"/>
      <c r="J171" s="92"/>
      <c r="K171" s="92"/>
      <c r="L171" s="92"/>
      <c r="M171" s="92"/>
      <c r="N171" s="92"/>
      <c r="O171" s="92"/>
      <c r="P171" s="92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245"/>
    </row>
    <row r="172" spans="2:34">
      <c r="B172" s="42" t="s">
        <v>159</v>
      </c>
      <c r="C172" s="166"/>
      <c r="D172" s="166"/>
      <c r="E172" s="166"/>
      <c r="F172" s="166"/>
      <c r="G172" s="166"/>
      <c r="H172" s="166"/>
      <c r="I172" s="166"/>
      <c r="J172" s="92"/>
      <c r="K172" s="92"/>
      <c r="L172" s="92"/>
      <c r="M172" s="92"/>
      <c r="N172" s="92"/>
      <c r="O172" s="92"/>
      <c r="P172" s="92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245"/>
    </row>
    <row r="173" spans="2:34">
      <c r="B173" s="42" t="s">
        <v>160</v>
      </c>
      <c r="C173" s="166"/>
      <c r="D173" s="166"/>
      <c r="E173" s="166"/>
      <c r="F173" s="166"/>
      <c r="G173" s="166"/>
      <c r="H173" s="166"/>
      <c r="I173" s="166"/>
      <c r="J173" s="92"/>
      <c r="K173" s="92"/>
      <c r="L173" s="92"/>
      <c r="M173" s="92"/>
      <c r="N173" s="92"/>
      <c r="O173" s="92"/>
      <c r="P173" s="92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245"/>
    </row>
    <row r="174" spans="2:34">
      <c r="B174" s="42" t="s">
        <v>161</v>
      </c>
      <c r="C174" s="166"/>
      <c r="D174" s="166"/>
      <c r="E174" s="166"/>
      <c r="F174" s="166"/>
      <c r="G174" s="166"/>
      <c r="H174" s="166"/>
      <c r="I174" s="166"/>
      <c r="J174" s="92"/>
      <c r="K174" s="92"/>
      <c r="L174" s="92"/>
      <c r="M174" s="92"/>
      <c r="N174" s="92"/>
      <c r="O174" s="92"/>
      <c r="P174" s="92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245"/>
    </row>
    <row r="175" spans="2:34">
      <c r="B175" s="42" t="s">
        <v>162</v>
      </c>
      <c r="C175" s="166"/>
      <c r="D175" s="166"/>
      <c r="E175" s="166"/>
      <c r="F175" s="166"/>
      <c r="G175" s="166"/>
      <c r="H175" s="166"/>
      <c r="I175" s="166"/>
      <c r="J175" s="92"/>
      <c r="K175" s="92"/>
      <c r="L175" s="92"/>
      <c r="M175" s="92"/>
      <c r="N175" s="92"/>
      <c r="O175" s="92"/>
      <c r="P175" s="92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245"/>
    </row>
    <row r="176" spans="2:34" ht="15.75" thickBot="1">
      <c r="B176" s="45" t="s">
        <v>163</v>
      </c>
      <c r="C176" s="165"/>
      <c r="D176" s="165"/>
      <c r="E176" s="165"/>
      <c r="F176" s="165"/>
      <c r="G176" s="165"/>
      <c r="H176" s="165"/>
      <c r="I176" s="165"/>
      <c r="J176" s="172"/>
      <c r="K176" s="172"/>
      <c r="L176" s="172"/>
      <c r="M176" s="172"/>
      <c r="N176" s="172"/>
      <c r="O176" s="172"/>
      <c r="P176" s="172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4"/>
    </row>
    <row r="177" spans="2:34" s="19" customFormat="1" ht="15.75" thickBot="1">
      <c r="B177" s="11"/>
      <c r="C177" s="25"/>
      <c r="D177" s="25"/>
      <c r="E177" s="26"/>
      <c r="F177" s="27"/>
      <c r="G177" s="27"/>
      <c r="H177" s="27"/>
      <c r="AB177" s="62"/>
      <c r="AD177" s="8"/>
      <c r="AH177" s="57"/>
    </row>
    <row r="178" spans="2:34" ht="15.75" thickBot="1">
      <c r="B178" s="69">
        <v>11</v>
      </c>
      <c r="C178" s="115" t="s">
        <v>164</v>
      </c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6"/>
    </row>
    <row r="179" spans="2:34">
      <c r="B179" s="41" t="s">
        <v>165</v>
      </c>
      <c r="C179" s="124" t="s">
        <v>166</v>
      </c>
      <c r="D179" s="124"/>
      <c r="E179" s="124"/>
      <c r="F179" s="124"/>
      <c r="G179" s="124"/>
      <c r="H179" s="124"/>
      <c r="I179" s="124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288"/>
    </row>
    <row r="180" spans="2:34" ht="18" customHeight="1">
      <c r="B180" s="42" t="s">
        <v>167</v>
      </c>
      <c r="C180" s="87" t="s">
        <v>168</v>
      </c>
      <c r="D180" s="87"/>
      <c r="E180" s="87"/>
      <c r="F180" s="87"/>
      <c r="G180" s="87"/>
      <c r="H180" s="87"/>
      <c r="I180" s="87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3"/>
    </row>
    <row r="181" spans="2:34" ht="30.75" customHeight="1" thickBot="1">
      <c r="B181" s="6" t="s">
        <v>169</v>
      </c>
      <c r="C181" s="289" t="s">
        <v>295</v>
      </c>
      <c r="D181" s="290"/>
      <c r="E181" s="290"/>
      <c r="F181" s="290"/>
      <c r="G181" s="290"/>
      <c r="H181" s="290"/>
      <c r="I181" s="291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7"/>
    </row>
    <row r="182" spans="2:34" s="19" customFormat="1" ht="15.75" thickBot="1">
      <c r="B182" s="11"/>
      <c r="C182" s="25"/>
      <c r="D182" s="25"/>
      <c r="E182" s="26"/>
      <c r="F182" s="27"/>
      <c r="G182" s="27"/>
      <c r="H182" s="27"/>
      <c r="AB182" s="62"/>
      <c r="AD182" s="8"/>
      <c r="AH182" s="57"/>
    </row>
    <row r="183" spans="2:34" ht="15.75" thickBot="1">
      <c r="B183" s="71">
        <v>12</v>
      </c>
      <c r="C183" s="260" t="s">
        <v>171</v>
      </c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60"/>
      <c r="V183" s="260"/>
      <c r="W183" s="260"/>
      <c r="X183" s="260"/>
      <c r="Y183" s="260"/>
      <c r="Z183" s="260"/>
      <c r="AA183" s="261"/>
    </row>
    <row r="184" spans="2:34" ht="30" customHeight="1">
      <c r="B184" s="28" t="s">
        <v>172</v>
      </c>
      <c r="C184" s="125" t="s">
        <v>173</v>
      </c>
      <c r="D184" s="125"/>
      <c r="E184" s="125"/>
      <c r="F184" s="125"/>
      <c r="G184" s="125"/>
      <c r="H184" s="125"/>
      <c r="I184" s="125"/>
      <c r="J184" s="282"/>
      <c r="K184" s="282"/>
      <c r="L184" s="282"/>
      <c r="M184" s="282"/>
      <c r="N184" s="282"/>
      <c r="O184" s="282"/>
      <c r="P184" s="282"/>
      <c r="Q184" s="282"/>
      <c r="R184" s="282"/>
      <c r="S184" s="282"/>
      <c r="T184" s="282"/>
      <c r="U184" s="282"/>
      <c r="V184" s="282"/>
      <c r="W184" s="282"/>
      <c r="X184" s="282"/>
      <c r="Y184" s="282"/>
      <c r="Z184" s="282"/>
      <c r="AA184" s="283"/>
    </row>
    <row r="185" spans="2:34" ht="30" customHeight="1">
      <c r="B185" s="7" t="s">
        <v>174</v>
      </c>
      <c r="C185" s="87" t="s">
        <v>175</v>
      </c>
      <c r="D185" s="87"/>
      <c r="E185" s="87"/>
      <c r="F185" s="87"/>
      <c r="G185" s="87"/>
      <c r="H185" s="87"/>
      <c r="I185" s="87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5"/>
    </row>
    <row r="186" spans="2:34" ht="45.75" customHeight="1" thickBot="1">
      <c r="B186" s="4" t="s">
        <v>176</v>
      </c>
      <c r="C186" s="126" t="s">
        <v>177</v>
      </c>
      <c r="D186" s="126"/>
      <c r="E186" s="126"/>
      <c r="F186" s="126"/>
      <c r="G186" s="126"/>
      <c r="H186" s="126"/>
      <c r="I186" s="12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7"/>
    </row>
    <row r="187" spans="2:34" s="19" customFormat="1" ht="15.75" thickBot="1">
      <c r="B187" s="11"/>
      <c r="C187" s="25"/>
      <c r="D187" s="25"/>
      <c r="E187" s="26"/>
      <c r="F187" s="27"/>
      <c r="G187" s="27"/>
      <c r="H187" s="27"/>
      <c r="AB187" s="62"/>
      <c r="AD187" s="8"/>
      <c r="AH187" s="57"/>
    </row>
    <row r="188" spans="2:34" ht="15.75" thickBot="1">
      <c r="B188" s="71">
        <v>13</v>
      </c>
      <c r="C188" s="260" t="s">
        <v>178</v>
      </c>
      <c r="D188" s="260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1"/>
    </row>
    <row r="189" spans="2:34">
      <c r="B189" s="109" t="s">
        <v>179</v>
      </c>
      <c r="C189" s="262" t="s">
        <v>180</v>
      </c>
      <c r="D189" s="263"/>
      <c r="E189" s="263"/>
      <c r="F189" s="263"/>
      <c r="G189" s="263"/>
      <c r="H189" s="263"/>
      <c r="I189" s="264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71"/>
      <c r="U189" s="271"/>
      <c r="V189" s="271"/>
      <c r="W189" s="271"/>
      <c r="X189" s="271"/>
      <c r="Y189" s="271"/>
      <c r="Z189" s="271"/>
      <c r="AA189" s="272"/>
    </row>
    <row r="190" spans="2:34">
      <c r="B190" s="90"/>
      <c r="C190" s="265"/>
      <c r="D190" s="266"/>
      <c r="E190" s="266"/>
      <c r="F190" s="266"/>
      <c r="G190" s="266"/>
      <c r="H190" s="266"/>
      <c r="I190" s="267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245"/>
    </row>
    <row r="191" spans="2:34">
      <c r="B191" s="90"/>
      <c r="C191" s="265"/>
      <c r="D191" s="266"/>
      <c r="E191" s="266"/>
      <c r="F191" s="266"/>
      <c r="G191" s="266"/>
      <c r="H191" s="266"/>
      <c r="I191" s="267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245"/>
    </row>
    <row r="192" spans="2:34">
      <c r="B192" s="90"/>
      <c r="C192" s="265"/>
      <c r="D192" s="266"/>
      <c r="E192" s="266"/>
      <c r="F192" s="266"/>
      <c r="G192" s="266"/>
      <c r="H192" s="266"/>
      <c r="I192" s="267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245"/>
    </row>
    <row r="193" spans="2:34">
      <c r="B193" s="90"/>
      <c r="C193" s="265"/>
      <c r="D193" s="266"/>
      <c r="E193" s="266"/>
      <c r="F193" s="266"/>
      <c r="G193" s="266"/>
      <c r="H193" s="266"/>
      <c r="I193" s="267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245"/>
    </row>
    <row r="194" spans="2:34">
      <c r="B194" s="90"/>
      <c r="C194" s="265"/>
      <c r="D194" s="266"/>
      <c r="E194" s="266"/>
      <c r="F194" s="266"/>
      <c r="G194" s="266"/>
      <c r="H194" s="266"/>
      <c r="I194" s="267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245"/>
    </row>
    <row r="195" spans="2:34">
      <c r="B195" s="90"/>
      <c r="C195" s="265"/>
      <c r="D195" s="266"/>
      <c r="E195" s="266"/>
      <c r="F195" s="266"/>
      <c r="G195" s="266"/>
      <c r="H195" s="266"/>
      <c r="I195" s="267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245"/>
    </row>
    <row r="196" spans="2:34">
      <c r="B196" s="90"/>
      <c r="C196" s="265"/>
      <c r="D196" s="266"/>
      <c r="E196" s="266"/>
      <c r="F196" s="266"/>
      <c r="G196" s="266"/>
      <c r="H196" s="266"/>
      <c r="I196" s="267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245"/>
    </row>
    <row r="197" spans="2:34" ht="15.75" thickBot="1">
      <c r="B197" s="97"/>
      <c r="C197" s="268"/>
      <c r="D197" s="269"/>
      <c r="E197" s="269"/>
      <c r="F197" s="269"/>
      <c r="G197" s="269"/>
      <c r="H197" s="269"/>
      <c r="I197" s="270"/>
      <c r="J197" s="273"/>
      <c r="K197" s="273"/>
      <c r="L197" s="273"/>
      <c r="M197" s="273"/>
      <c r="N197" s="273"/>
      <c r="O197" s="273"/>
      <c r="P197" s="273"/>
      <c r="Q197" s="273"/>
      <c r="R197" s="273"/>
      <c r="S197" s="273"/>
      <c r="T197" s="273"/>
      <c r="U197" s="273"/>
      <c r="V197" s="273"/>
      <c r="W197" s="273"/>
      <c r="X197" s="273"/>
      <c r="Y197" s="273"/>
      <c r="Z197" s="273"/>
      <c r="AA197" s="274"/>
    </row>
    <row r="198" spans="2:34" ht="15.75" thickBot="1">
      <c r="B198" s="11"/>
      <c r="C198" s="29"/>
      <c r="D198" s="29"/>
      <c r="E198" s="30"/>
      <c r="F198" s="30"/>
      <c r="G198" s="30"/>
      <c r="H198" s="30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2:34" ht="45.75" thickBot="1">
      <c r="B199" s="70">
        <v>14</v>
      </c>
      <c r="C199" s="279" t="s">
        <v>181</v>
      </c>
      <c r="D199" s="279"/>
      <c r="E199" s="279"/>
      <c r="F199" s="279"/>
      <c r="G199" s="279"/>
      <c r="H199" s="279"/>
      <c r="I199" s="279"/>
      <c r="J199" s="279"/>
      <c r="K199" s="279"/>
      <c r="L199" s="279"/>
      <c r="M199" s="279"/>
      <c r="N199" s="279"/>
      <c r="O199" s="279"/>
      <c r="P199" s="279"/>
      <c r="Q199" s="279"/>
      <c r="R199" s="280"/>
      <c r="S199" s="276">
        <f>(COUNTA(AC14:AC197)-(COUNTA(AC14:AC197)-SUM(COUNTBLANK(AC14:AC17),COUNTBLANK(AC23:AC24),COUNTBLANK(AC49),COUNTBLANK(AC51:AC52),COUNTBLANK(AC55),COUNTBLANK(AC61),COUNTBLANK(AC67),COUNTBLANK(AC73),COUNTBLANK(AC77),COUNTBLANK(AC83),COUNTBLANK(AC91),COUNTBLANK(AC95),COUNTBLANK(AC97),COUNTBLANK(AC99),COUNTBLANK(AC101),COUNTBLANK(AC104),COUNTBLANK(AC114:AC117),COUNTBLANK(AC119:AC121),COUNTBLANK(AC128),COUNTBLANK(AC130),COUNTBLANK(AC132),COUNTBLANK(AC134),COUNTBLANK(AC137),COUNTBLANK(AC149),COUNTBLANK(AC151:AC156))))/COUNTA(AC14:AC197)</f>
        <v>0</v>
      </c>
      <c r="T199" s="277"/>
      <c r="U199" s="277"/>
      <c r="V199" s="277"/>
      <c r="W199" s="277"/>
      <c r="X199" s="277"/>
      <c r="Y199" s="277"/>
      <c r="Z199" s="277"/>
      <c r="AA199" s="278"/>
      <c r="AC199" s="36" t="str">
        <f>IF(S199&lt;90%,"Анкета заполнена не в полном объёме, возможно нам придется задать дополнительные вопросы","Анкета заполнена в необходимом объеме, благодарим Вас")</f>
        <v>Анкета заполнена не в полном объёме, возможно нам придется задать дополнительные вопросы</v>
      </c>
      <c r="AE199" s="37" t="e">
        <f>IF((SUMPRODUCT(--(AE14:AE197&lt;&gt;"")))=0,"Анкета заполнена корректно. Спасибо.","Анкета заполнена некорректно; просьба внести корректные данные")</f>
        <v>#DIV/0!</v>
      </c>
    </row>
    <row r="200" spans="2:34" s="8" customFormat="1">
      <c r="B200" s="11"/>
      <c r="C200" s="29"/>
      <c r="D200" s="29"/>
      <c r="E200" s="30"/>
      <c r="F200" s="30"/>
      <c r="G200" s="30"/>
      <c r="H200" s="30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59"/>
      <c r="AH200" s="53"/>
    </row>
    <row r="201" spans="2:34">
      <c r="B201" s="281" t="s">
        <v>182</v>
      </c>
      <c r="C201" s="281"/>
      <c r="D201" s="281"/>
      <c r="E201" s="281"/>
      <c r="F201" s="281"/>
      <c r="G201" s="281"/>
      <c r="H201" s="281"/>
      <c r="I201" s="281"/>
      <c r="J201" s="281"/>
      <c r="K201" s="281"/>
      <c r="L201" s="281"/>
      <c r="M201" s="281"/>
      <c r="N201" s="281"/>
      <c r="O201" s="281"/>
      <c r="P201" s="281"/>
      <c r="Q201" s="281"/>
      <c r="R201" s="281"/>
      <c r="S201" s="281"/>
      <c r="T201" s="281"/>
      <c r="U201" s="281"/>
      <c r="V201" s="281"/>
      <c r="W201" s="281"/>
      <c r="X201" s="281"/>
      <c r="Y201" s="281"/>
      <c r="Z201" s="281"/>
      <c r="AA201" s="281"/>
    </row>
    <row r="202" spans="2:34"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  <c r="S202" s="281"/>
      <c r="T202" s="281"/>
      <c r="U202" s="281"/>
      <c r="V202" s="281"/>
      <c r="W202" s="281"/>
      <c r="X202" s="281"/>
      <c r="Y202" s="281"/>
      <c r="Z202" s="281"/>
      <c r="AA202" s="281"/>
    </row>
    <row r="203" spans="2:34"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1"/>
      <c r="M203" s="281"/>
      <c r="N203" s="281"/>
      <c r="O203" s="281"/>
      <c r="P203" s="281"/>
      <c r="Q203" s="281"/>
      <c r="R203" s="281"/>
      <c r="S203" s="281"/>
      <c r="T203" s="281"/>
      <c r="U203" s="281"/>
      <c r="V203" s="281"/>
      <c r="W203" s="281"/>
      <c r="X203" s="281"/>
      <c r="Y203" s="281"/>
      <c r="Z203" s="281"/>
      <c r="AA203" s="281"/>
    </row>
  </sheetData>
  <mergeCells count="698">
    <mergeCell ref="C117:G117"/>
    <mergeCell ref="M117:AA117"/>
    <mergeCell ref="R65:S65"/>
    <mergeCell ref="T65:U65"/>
    <mergeCell ref="V65:W65"/>
    <mergeCell ref="X65:Y65"/>
    <mergeCell ref="Z65:AA65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H72:O72"/>
    <mergeCell ref="P74:V74"/>
    <mergeCell ref="P68:V68"/>
    <mergeCell ref="C2:E4"/>
    <mergeCell ref="D65:E65"/>
    <mergeCell ref="F65:G65"/>
    <mergeCell ref="H62:I62"/>
    <mergeCell ref="D64:E64"/>
    <mergeCell ref="C116:G116"/>
    <mergeCell ref="H116:L116"/>
    <mergeCell ref="M116:AA116"/>
    <mergeCell ref="V2:AA4"/>
    <mergeCell ref="P70:V70"/>
    <mergeCell ref="P69:V69"/>
    <mergeCell ref="W71:AA71"/>
    <mergeCell ref="W70:AA70"/>
    <mergeCell ref="W69:AA69"/>
    <mergeCell ref="W68:AA68"/>
    <mergeCell ref="W67:AA67"/>
    <mergeCell ref="X95:Y95"/>
    <mergeCell ref="V95:W95"/>
    <mergeCell ref="T95:U95"/>
    <mergeCell ref="R95:S95"/>
    <mergeCell ref="P95:Q95"/>
    <mergeCell ref="B60:B66"/>
    <mergeCell ref="C60:C66"/>
    <mergeCell ref="V63:W63"/>
    <mergeCell ref="X63:Y63"/>
    <mergeCell ref="J62:K62"/>
    <mergeCell ref="L60:M60"/>
    <mergeCell ref="N60:O60"/>
    <mergeCell ref="P60:Q60"/>
    <mergeCell ref="R60:S60"/>
    <mergeCell ref="T60:U60"/>
    <mergeCell ref="V60:W60"/>
    <mergeCell ref="X60:Y60"/>
    <mergeCell ref="D60:E60"/>
    <mergeCell ref="F60:G60"/>
    <mergeCell ref="H60:I60"/>
    <mergeCell ref="J60:K60"/>
    <mergeCell ref="V61:W61"/>
    <mergeCell ref="T61:U61"/>
    <mergeCell ref="R61:S61"/>
    <mergeCell ref="P61:Q61"/>
    <mergeCell ref="T63:U63"/>
    <mergeCell ref="P64:Q64"/>
    <mergeCell ref="R64:S64"/>
    <mergeCell ref="T64:U64"/>
    <mergeCell ref="B98:B99"/>
    <mergeCell ref="C98:C99"/>
    <mergeCell ref="D98:K98"/>
    <mergeCell ref="L98:S98"/>
    <mergeCell ref="T98:AA98"/>
    <mergeCell ref="D99:K99"/>
    <mergeCell ref="L99:S99"/>
    <mergeCell ref="T99:AA99"/>
    <mergeCell ref="Y96:AA96"/>
    <mergeCell ref="Y97:AA97"/>
    <mergeCell ref="V97:X97"/>
    <mergeCell ref="S97:U97"/>
    <mergeCell ref="P97:R97"/>
    <mergeCell ref="B96:B97"/>
    <mergeCell ref="D96:F96"/>
    <mergeCell ref="G96:I96"/>
    <mergeCell ref="J96:L96"/>
    <mergeCell ref="M96:O96"/>
    <mergeCell ref="C96:C97"/>
    <mergeCell ref="P96:R96"/>
    <mergeCell ref="G97:I97"/>
    <mergeCell ref="M97:O97"/>
    <mergeCell ref="J97:L97"/>
    <mergeCell ref="H114:L114"/>
    <mergeCell ref="D114:G114"/>
    <mergeCell ref="M104:Q104"/>
    <mergeCell ref="R112:V112"/>
    <mergeCell ref="R111:V111"/>
    <mergeCell ref="R110:V110"/>
    <mergeCell ref="R109:V109"/>
    <mergeCell ref="R108:V108"/>
    <mergeCell ref="R107:V107"/>
    <mergeCell ref="R106:V106"/>
    <mergeCell ref="M112:Q112"/>
    <mergeCell ref="M111:Q111"/>
    <mergeCell ref="M110:Q110"/>
    <mergeCell ref="M109:Q109"/>
    <mergeCell ref="M108:Q108"/>
    <mergeCell ref="M107:Q107"/>
    <mergeCell ref="B127:B128"/>
    <mergeCell ref="C127:C128"/>
    <mergeCell ref="H118:L118"/>
    <mergeCell ref="C118:G118"/>
    <mergeCell ref="M115:AA115"/>
    <mergeCell ref="M118:AA118"/>
    <mergeCell ref="T128:U128"/>
    <mergeCell ref="V128:W128"/>
    <mergeCell ref="X128:Y128"/>
    <mergeCell ref="X127:Y127"/>
    <mergeCell ref="Z127:AA127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L127:M127"/>
    <mergeCell ref="N127:O127"/>
    <mergeCell ref="P127:Q127"/>
    <mergeCell ref="R127:S127"/>
    <mergeCell ref="T127:U127"/>
    <mergeCell ref="D129:F129"/>
    <mergeCell ref="B131:B132"/>
    <mergeCell ref="C131:C132"/>
    <mergeCell ref="D131:K131"/>
    <mergeCell ref="L131:S131"/>
    <mergeCell ref="T131:AA131"/>
    <mergeCell ref="D132:K132"/>
    <mergeCell ref="L132:S132"/>
    <mergeCell ref="G129:I129"/>
    <mergeCell ref="J129:L129"/>
    <mergeCell ref="M129:O129"/>
    <mergeCell ref="T132:AA132"/>
    <mergeCell ref="P129:R129"/>
    <mergeCell ref="S129:U129"/>
    <mergeCell ref="V129:X129"/>
    <mergeCell ref="Y129:AA129"/>
    <mergeCell ref="J179:AA179"/>
    <mergeCell ref="C181:I181"/>
    <mergeCell ref="J180:AA180"/>
    <mergeCell ref="J181:AA181"/>
    <mergeCell ref="Q176:AA176"/>
    <mergeCell ref="Q175:AA175"/>
    <mergeCell ref="Q174:AA174"/>
    <mergeCell ref="J166:P166"/>
    <mergeCell ref="Q166:AA166"/>
    <mergeCell ref="Q170:AA170"/>
    <mergeCell ref="Q169:AA169"/>
    <mergeCell ref="Q168:AA168"/>
    <mergeCell ref="Q167:AA167"/>
    <mergeCell ref="C170:I170"/>
    <mergeCell ref="C169:I169"/>
    <mergeCell ref="C168:I168"/>
    <mergeCell ref="C167:I167"/>
    <mergeCell ref="Q173:AA173"/>
    <mergeCell ref="Q172:AA172"/>
    <mergeCell ref="Q171:AA171"/>
    <mergeCell ref="J170:P170"/>
    <mergeCell ref="J169:P169"/>
    <mergeCell ref="J168:P168"/>
    <mergeCell ref="J167:P167"/>
    <mergeCell ref="S199:AA199"/>
    <mergeCell ref="C199:R199"/>
    <mergeCell ref="B201:AA203"/>
    <mergeCell ref="C183:AA183"/>
    <mergeCell ref="C184:I184"/>
    <mergeCell ref="C185:I185"/>
    <mergeCell ref="C186:I186"/>
    <mergeCell ref="J184:AA184"/>
    <mergeCell ref="J185:AA185"/>
    <mergeCell ref="J186:AA186"/>
    <mergeCell ref="U156:AA156"/>
    <mergeCell ref="U157:AA157"/>
    <mergeCell ref="U158:AA158"/>
    <mergeCell ref="B189:B197"/>
    <mergeCell ref="C188:AA188"/>
    <mergeCell ref="C189:I197"/>
    <mergeCell ref="J189:AA197"/>
    <mergeCell ref="C178:AA178"/>
    <mergeCell ref="C179:I179"/>
    <mergeCell ref="C180:I180"/>
    <mergeCell ref="C172:I172"/>
    <mergeCell ref="C171:I171"/>
    <mergeCell ref="J176:P176"/>
    <mergeCell ref="J175:P175"/>
    <mergeCell ref="J174:P174"/>
    <mergeCell ref="J173:P173"/>
    <mergeCell ref="J172:P172"/>
    <mergeCell ref="J171:P171"/>
    <mergeCell ref="C165:AA165"/>
    <mergeCell ref="C166:I166"/>
    <mergeCell ref="C176:I176"/>
    <mergeCell ref="C175:I175"/>
    <mergeCell ref="C174:I174"/>
    <mergeCell ref="C173:I173"/>
    <mergeCell ref="H149:L149"/>
    <mergeCell ref="D163:G163"/>
    <mergeCell ref="D162:G162"/>
    <mergeCell ref="D161:G161"/>
    <mergeCell ref="D160:G160"/>
    <mergeCell ref="H163:O163"/>
    <mergeCell ref="H162:O162"/>
    <mergeCell ref="H161:O161"/>
    <mergeCell ref="H160:O160"/>
    <mergeCell ref="H156:O156"/>
    <mergeCell ref="H157:O157"/>
    <mergeCell ref="H158:O158"/>
    <mergeCell ref="M154:AA154"/>
    <mergeCell ref="M153:AA153"/>
    <mergeCell ref="M152:AA152"/>
    <mergeCell ref="M151:AA151"/>
    <mergeCell ref="P156:T163"/>
    <mergeCell ref="U163:AA163"/>
    <mergeCell ref="U162:AA162"/>
    <mergeCell ref="U161:AA161"/>
    <mergeCell ref="U160:AA160"/>
    <mergeCell ref="M155:AA155"/>
    <mergeCell ref="H159:O159"/>
    <mergeCell ref="U159:AA159"/>
    <mergeCell ref="C155:G155"/>
    <mergeCell ref="C154:G154"/>
    <mergeCell ref="C153:G153"/>
    <mergeCell ref="C152:G152"/>
    <mergeCell ref="B156:B163"/>
    <mergeCell ref="C156:C163"/>
    <mergeCell ref="D158:G158"/>
    <mergeCell ref="D159:G159"/>
    <mergeCell ref="H150:L150"/>
    <mergeCell ref="H147:AA147"/>
    <mergeCell ref="H148:AA148"/>
    <mergeCell ref="B147:B150"/>
    <mergeCell ref="C147:C150"/>
    <mergeCell ref="D147:G147"/>
    <mergeCell ref="D157:G157"/>
    <mergeCell ref="D146:G146"/>
    <mergeCell ref="H146:L146"/>
    <mergeCell ref="M146:Q146"/>
    <mergeCell ref="R146:V146"/>
    <mergeCell ref="W146:AA146"/>
    <mergeCell ref="H155:L155"/>
    <mergeCell ref="D156:G156"/>
    <mergeCell ref="H153:L153"/>
    <mergeCell ref="H154:L154"/>
    <mergeCell ref="H151:L151"/>
    <mergeCell ref="H152:L152"/>
    <mergeCell ref="D149:G149"/>
    <mergeCell ref="D150:G150"/>
    <mergeCell ref="D148:G148"/>
    <mergeCell ref="M149:U149"/>
    <mergeCell ref="V149:AA149"/>
    <mergeCell ref="M150:AA150"/>
    <mergeCell ref="C151:G151"/>
    <mergeCell ref="D142:G142"/>
    <mergeCell ref="H142:L142"/>
    <mergeCell ref="M142:Q142"/>
    <mergeCell ref="R142:V142"/>
    <mergeCell ref="W142:AA142"/>
    <mergeCell ref="D145:G145"/>
    <mergeCell ref="H145:L145"/>
    <mergeCell ref="M145:Q145"/>
    <mergeCell ref="R145:V145"/>
    <mergeCell ref="W145:AA145"/>
    <mergeCell ref="D143:G143"/>
    <mergeCell ref="H143:L143"/>
    <mergeCell ref="M143:Q143"/>
    <mergeCell ref="R143:V143"/>
    <mergeCell ref="W143:AA143"/>
    <mergeCell ref="D144:G144"/>
    <mergeCell ref="H144:L144"/>
    <mergeCell ref="M144:Q144"/>
    <mergeCell ref="R144:V144"/>
    <mergeCell ref="W144:AA144"/>
    <mergeCell ref="H140:L140"/>
    <mergeCell ref="M140:Q140"/>
    <mergeCell ref="R140:V140"/>
    <mergeCell ref="W140:AA140"/>
    <mergeCell ref="D141:G141"/>
    <mergeCell ref="H141:L141"/>
    <mergeCell ref="M141:Q141"/>
    <mergeCell ref="R141:V141"/>
    <mergeCell ref="W141:AA141"/>
    <mergeCell ref="M137:Q137"/>
    <mergeCell ref="R137:V137"/>
    <mergeCell ref="W137:AA137"/>
    <mergeCell ref="D138:G138"/>
    <mergeCell ref="H138:L138"/>
    <mergeCell ref="M138:Q138"/>
    <mergeCell ref="R138:V138"/>
    <mergeCell ref="W138:AA138"/>
    <mergeCell ref="B135:B145"/>
    <mergeCell ref="C135:C136"/>
    <mergeCell ref="D135:G136"/>
    <mergeCell ref="H135:AA135"/>
    <mergeCell ref="H136:L136"/>
    <mergeCell ref="M136:Q136"/>
    <mergeCell ref="R136:V136"/>
    <mergeCell ref="W136:AA136"/>
    <mergeCell ref="D137:G137"/>
    <mergeCell ref="H137:L137"/>
    <mergeCell ref="D139:G139"/>
    <mergeCell ref="H139:L139"/>
    <mergeCell ref="M139:Q139"/>
    <mergeCell ref="R139:V139"/>
    <mergeCell ref="W139:AA139"/>
    <mergeCell ref="D140:G140"/>
    <mergeCell ref="P134:Q134"/>
    <mergeCell ref="R134:S134"/>
    <mergeCell ref="T134:U134"/>
    <mergeCell ref="V134:W134"/>
    <mergeCell ref="X134:Y134"/>
    <mergeCell ref="Z134:AA134"/>
    <mergeCell ref="D134:E134"/>
    <mergeCell ref="F134:G134"/>
    <mergeCell ref="H134:I134"/>
    <mergeCell ref="J134:K134"/>
    <mergeCell ref="L134:M134"/>
    <mergeCell ref="N134:O134"/>
    <mergeCell ref="P133:Q133"/>
    <mergeCell ref="R133:S133"/>
    <mergeCell ref="T133:U133"/>
    <mergeCell ref="V133:W133"/>
    <mergeCell ref="X133:Y133"/>
    <mergeCell ref="Z133:AA133"/>
    <mergeCell ref="V130:X130"/>
    <mergeCell ref="Y130:AA130"/>
    <mergeCell ref="B133:B134"/>
    <mergeCell ref="C133:C134"/>
    <mergeCell ref="D133:E133"/>
    <mergeCell ref="F133:G133"/>
    <mergeCell ref="H133:I133"/>
    <mergeCell ref="J133:K133"/>
    <mergeCell ref="L133:M133"/>
    <mergeCell ref="N133:O133"/>
    <mergeCell ref="D130:F130"/>
    <mergeCell ref="G130:I130"/>
    <mergeCell ref="J130:L130"/>
    <mergeCell ref="M130:O130"/>
    <mergeCell ref="P130:R130"/>
    <mergeCell ref="S130:U130"/>
    <mergeCell ref="B129:B130"/>
    <mergeCell ref="C129:C130"/>
    <mergeCell ref="V127:W127"/>
    <mergeCell ref="D127:E127"/>
    <mergeCell ref="F127:G127"/>
    <mergeCell ref="H127:I127"/>
    <mergeCell ref="J127:K127"/>
    <mergeCell ref="Z128:AA128"/>
    <mergeCell ref="Y126:AA126"/>
    <mergeCell ref="C126:X126"/>
    <mergeCell ref="H121:O121"/>
    <mergeCell ref="H122:O122"/>
    <mergeCell ref="H123:O123"/>
    <mergeCell ref="H124:O124"/>
    <mergeCell ref="P121:T124"/>
    <mergeCell ref="D121:G121"/>
    <mergeCell ref="D124:G124"/>
    <mergeCell ref="D123:G123"/>
    <mergeCell ref="D122:G122"/>
    <mergeCell ref="D120:G120"/>
    <mergeCell ref="H119:L119"/>
    <mergeCell ref="H120:L120"/>
    <mergeCell ref="M119:T119"/>
    <mergeCell ref="M120:T120"/>
    <mergeCell ref="U119:AA119"/>
    <mergeCell ref="U120:AA120"/>
    <mergeCell ref="B121:B124"/>
    <mergeCell ref="C121:C124"/>
    <mergeCell ref="U121:AA121"/>
    <mergeCell ref="U124:AA124"/>
    <mergeCell ref="U123:AA123"/>
    <mergeCell ref="U122:AA122"/>
    <mergeCell ref="D115:G115"/>
    <mergeCell ref="D119:G119"/>
    <mergeCell ref="B114:B115"/>
    <mergeCell ref="C114:C115"/>
    <mergeCell ref="H115:L115"/>
    <mergeCell ref="M114:AA114"/>
    <mergeCell ref="W104:AA104"/>
    <mergeCell ref="D113:G113"/>
    <mergeCell ref="H113:L113"/>
    <mergeCell ref="M113:Q113"/>
    <mergeCell ref="R113:V113"/>
    <mergeCell ref="W113:AA113"/>
    <mergeCell ref="R105:V105"/>
    <mergeCell ref="R104:V104"/>
    <mergeCell ref="W112:AA112"/>
    <mergeCell ref="W111:AA111"/>
    <mergeCell ref="W110:AA110"/>
    <mergeCell ref="W109:AA109"/>
    <mergeCell ref="W108:AA108"/>
    <mergeCell ref="W107:AA107"/>
    <mergeCell ref="W106:AA106"/>
    <mergeCell ref="W105:AA105"/>
    <mergeCell ref="M106:Q106"/>
    <mergeCell ref="M105:Q105"/>
    <mergeCell ref="W103:AA103"/>
    <mergeCell ref="H102:AA102"/>
    <mergeCell ref="D112:G112"/>
    <mergeCell ref="D111:G111"/>
    <mergeCell ref="R103:V103"/>
    <mergeCell ref="D104:G104"/>
    <mergeCell ref="H112:L112"/>
    <mergeCell ref="H111:L111"/>
    <mergeCell ref="H110:L110"/>
    <mergeCell ref="H109:L109"/>
    <mergeCell ref="H108:L108"/>
    <mergeCell ref="H107:L107"/>
    <mergeCell ref="H106:L106"/>
    <mergeCell ref="H105:L105"/>
    <mergeCell ref="H104:L104"/>
    <mergeCell ref="D110:G110"/>
    <mergeCell ref="D109:G109"/>
    <mergeCell ref="D108:G108"/>
    <mergeCell ref="D107:G107"/>
    <mergeCell ref="D106:G106"/>
    <mergeCell ref="D105:G105"/>
    <mergeCell ref="D102:G103"/>
    <mergeCell ref="H103:L103"/>
    <mergeCell ref="M103:Q103"/>
    <mergeCell ref="C50:G50"/>
    <mergeCell ref="C51:G51"/>
    <mergeCell ref="C52:G52"/>
    <mergeCell ref="H52:AA52"/>
    <mergeCell ref="H51:AA51"/>
    <mergeCell ref="H50:AA50"/>
    <mergeCell ref="H49:AA49"/>
    <mergeCell ref="B102:B112"/>
    <mergeCell ref="C102:C103"/>
    <mergeCell ref="W72:AA72"/>
    <mergeCell ref="H80:AA80"/>
    <mergeCell ref="H79:AA79"/>
    <mergeCell ref="C82:AA82"/>
    <mergeCell ref="D85:G85"/>
    <mergeCell ref="D84:G84"/>
    <mergeCell ref="D83:G83"/>
    <mergeCell ref="H85:AA85"/>
    <mergeCell ref="H84:AA84"/>
    <mergeCell ref="H83:AA83"/>
    <mergeCell ref="W78:AA78"/>
    <mergeCell ref="W77:AA77"/>
    <mergeCell ref="W76:AA76"/>
    <mergeCell ref="W75:AA75"/>
    <mergeCell ref="W74:AA74"/>
    <mergeCell ref="C44:G44"/>
    <mergeCell ref="C45:G45"/>
    <mergeCell ref="H45:L45"/>
    <mergeCell ref="H44:L44"/>
    <mergeCell ref="H29:L29"/>
    <mergeCell ref="H28:L28"/>
    <mergeCell ref="C33:G33"/>
    <mergeCell ref="C48:AA48"/>
    <mergeCell ref="C49:G49"/>
    <mergeCell ref="M32:AA32"/>
    <mergeCell ref="M31:AA31"/>
    <mergeCell ref="M30:AA30"/>
    <mergeCell ref="M29:AA29"/>
    <mergeCell ref="M45:AA45"/>
    <mergeCell ref="M44:AA44"/>
    <mergeCell ref="M33:AA33"/>
    <mergeCell ref="C28:G28"/>
    <mergeCell ref="H46:L46"/>
    <mergeCell ref="H43:L43"/>
    <mergeCell ref="H40:L40"/>
    <mergeCell ref="H39:L39"/>
    <mergeCell ref="H38:L38"/>
    <mergeCell ref="H37:L37"/>
    <mergeCell ref="H36:L36"/>
    <mergeCell ref="H35:L35"/>
    <mergeCell ref="C35:G35"/>
    <mergeCell ref="C34:G34"/>
    <mergeCell ref="C32:G32"/>
    <mergeCell ref="C31:G31"/>
    <mergeCell ref="C30:G30"/>
    <mergeCell ref="C29:G29"/>
    <mergeCell ref="H31:L31"/>
    <mergeCell ref="H30:L30"/>
    <mergeCell ref="H20:AA20"/>
    <mergeCell ref="C22:AA22"/>
    <mergeCell ref="C19:AA19"/>
    <mergeCell ref="C46:G46"/>
    <mergeCell ref="C43:G43"/>
    <mergeCell ref="C40:G40"/>
    <mergeCell ref="C39:G39"/>
    <mergeCell ref="C38:G38"/>
    <mergeCell ref="C23:G23"/>
    <mergeCell ref="C24:G24"/>
    <mergeCell ref="H24:AA24"/>
    <mergeCell ref="H23:AA23"/>
    <mergeCell ref="C26:AA26"/>
    <mergeCell ref="C27:G27"/>
    <mergeCell ref="H27:L27"/>
    <mergeCell ref="M27:AA27"/>
    <mergeCell ref="M46:AA46"/>
    <mergeCell ref="M43:AA43"/>
    <mergeCell ref="M40:AA40"/>
    <mergeCell ref="M39:AA39"/>
    <mergeCell ref="M38:AA38"/>
    <mergeCell ref="M28:AA28"/>
    <mergeCell ref="M35:AA35"/>
    <mergeCell ref="M34:AA34"/>
    <mergeCell ref="V100:W100"/>
    <mergeCell ref="D100:E100"/>
    <mergeCell ref="F100:G100"/>
    <mergeCell ref="D58:G58"/>
    <mergeCell ref="D57:G57"/>
    <mergeCell ref="D56:G56"/>
    <mergeCell ref="D55:G55"/>
    <mergeCell ref="H59:AA59"/>
    <mergeCell ref="H58:AA58"/>
    <mergeCell ref="H57:AA57"/>
    <mergeCell ref="H56:AA56"/>
    <mergeCell ref="H55:AA55"/>
    <mergeCell ref="W73:AA73"/>
    <mergeCell ref="H76:O76"/>
    <mergeCell ref="H75:O75"/>
    <mergeCell ref="Z95:AA95"/>
    <mergeCell ref="P78:V78"/>
    <mergeCell ref="P77:V77"/>
    <mergeCell ref="H65:I65"/>
    <mergeCell ref="J65:K65"/>
    <mergeCell ref="L65:M65"/>
    <mergeCell ref="N65:O65"/>
    <mergeCell ref="P65:Q65"/>
    <mergeCell ref="P71:V71"/>
    <mergeCell ref="D89:AA89"/>
    <mergeCell ref="S96:U96"/>
    <mergeCell ref="V96:X96"/>
    <mergeCell ref="T101:U101"/>
    <mergeCell ref="V101:W101"/>
    <mergeCell ref="X101:Y101"/>
    <mergeCell ref="Z101:AA101"/>
    <mergeCell ref="C100:C101"/>
    <mergeCell ref="B100:B101"/>
    <mergeCell ref="X100:Y100"/>
    <mergeCell ref="Z100:AA100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L100:M100"/>
    <mergeCell ref="N100:O100"/>
    <mergeCell ref="P100:Q100"/>
    <mergeCell ref="R100:S100"/>
    <mergeCell ref="T100:U100"/>
    <mergeCell ref="L61:M61"/>
    <mergeCell ref="Z61:AA61"/>
    <mergeCell ref="X61:Y61"/>
    <mergeCell ref="H100:I100"/>
    <mergeCell ref="J100:K100"/>
    <mergeCell ref="D71:G71"/>
    <mergeCell ref="D70:G70"/>
    <mergeCell ref="D69:G69"/>
    <mergeCell ref="D68:G68"/>
    <mergeCell ref="D61:E61"/>
    <mergeCell ref="D97:F97"/>
    <mergeCell ref="D67:G67"/>
    <mergeCell ref="H71:O71"/>
    <mergeCell ref="H70:O70"/>
    <mergeCell ref="H69:O69"/>
    <mergeCell ref="H68:O68"/>
    <mergeCell ref="H67:O67"/>
    <mergeCell ref="D72:G72"/>
    <mergeCell ref="D80:G80"/>
    <mergeCell ref="D79:G79"/>
    <mergeCell ref="D78:G78"/>
    <mergeCell ref="D77:G77"/>
    <mergeCell ref="D76:G76"/>
    <mergeCell ref="D75:G75"/>
    <mergeCell ref="D73:G73"/>
    <mergeCell ref="C77:C78"/>
    <mergeCell ref="H73:O73"/>
    <mergeCell ref="B5:AA6"/>
    <mergeCell ref="B7:AA10"/>
    <mergeCell ref="C13:AA13"/>
    <mergeCell ref="R94:S94"/>
    <mergeCell ref="T94:U94"/>
    <mergeCell ref="V94:W94"/>
    <mergeCell ref="X94:Y94"/>
    <mergeCell ref="Z94:AA94"/>
    <mergeCell ref="C93:X93"/>
    <mergeCell ref="Y93:AA93"/>
    <mergeCell ref="J94:K94"/>
    <mergeCell ref="D86:AA86"/>
    <mergeCell ref="D87:AA87"/>
    <mergeCell ref="D88:AA88"/>
    <mergeCell ref="B83:B85"/>
    <mergeCell ref="C83:C85"/>
    <mergeCell ref="C79:C80"/>
    <mergeCell ref="H78:O78"/>
    <mergeCell ref="H77:O77"/>
    <mergeCell ref="Z60:AA60"/>
    <mergeCell ref="N61:O61"/>
    <mergeCell ref="J64:K64"/>
    <mergeCell ref="L64:M64"/>
    <mergeCell ref="N64:O64"/>
    <mergeCell ref="B94:B95"/>
    <mergeCell ref="C94:C95"/>
    <mergeCell ref="D94:E94"/>
    <mergeCell ref="F94:G94"/>
    <mergeCell ref="H94:I94"/>
    <mergeCell ref="C67:C71"/>
    <mergeCell ref="B79:B80"/>
    <mergeCell ref="B75:B76"/>
    <mergeCell ref="B77:B78"/>
    <mergeCell ref="B72:B74"/>
    <mergeCell ref="B67:B71"/>
    <mergeCell ref="H95:I95"/>
    <mergeCell ref="F95:G95"/>
    <mergeCell ref="D95:E95"/>
    <mergeCell ref="H74:O74"/>
    <mergeCell ref="L95:M95"/>
    <mergeCell ref="J95:K95"/>
    <mergeCell ref="N95:O95"/>
    <mergeCell ref="C75:C76"/>
    <mergeCell ref="C72:C74"/>
    <mergeCell ref="D74:G74"/>
    <mergeCell ref="H61:I61"/>
    <mergeCell ref="D62:E62"/>
    <mergeCell ref="C41:G41"/>
    <mergeCell ref="C42:G42"/>
    <mergeCell ref="H41:L41"/>
    <mergeCell ref="P67:V67"/>
    <mergeCell ref="D90:AA90"/>
    <mergeCell ref="D91:AA91"/>
    <mergeCell ref="P94:Q94"/>
    <mergeCell ref="D63:E63"/>
    <mergeCell ref="F63:G63"/>
    <mergeCell ref="H63:I63"/>
    <mergeCell ref="J63:K63"/>
    <mergeCell ref="L63:M63"/>
    <mergeCell ref="N63:O63"/>
    <mergeCell ref="P63:Q63"/>
    <mergeCell ref="R63:S63"/>
    <mergeCell ref="N94:O94"/>
    <mergeCell ref="L94:M94"/>
    <mergeCell ref="P73:V73"/>
    <mergeCell ref="P72:V72"/>
    <mergeCell ref="V66:W66"/>
    <mergeCell ref="X66:Y66"/>
    <mergeCell ref="Z66:AA66"/>
    <mergeCell ref="B11:C11"/>
    <mergeCell ref="F11:N11"/>
    <mergeCell ref="C55:C59"/>
    <mergeCell ref="B55:B59"/>
    <mergeCell ref="H34:L34"/>
    <mergeCell ref="H32:L32"/>
    <mergeCell ref="M37:AA37"/>
    <mergeCell ref="M36:AA36"/>
    <mergeCell ref="C37:G37"/>
    <mergeCell ref="C36:G36"/>
    <mergeCell ref="B15:B17"/>
    <mergeCell ref="D11:E11"/>
    <mergeCell ref="F15:G15"/>
    <mergeCell ref="F16:G16"/>
    <mergeCell ref="F17:G17"/>
    <mergeCell ref="H33:L33"/>
    <mergeCell ref="C54:AA54"/>
    <mergeCell ref="C14:G14"/>
    <mergeCell ref="C15:E17"/>
    <mergeCell ref="H17:AA17"/>
    <mergeCell ref="H16:AA16"/>
    <mergeCell ref="H15:AA15"/>
    <mergeCell ref="H14:AA14"/>
    <mergeCell ref="C20:G20"/>
    <mergeCell ref="H42:L42"/>
    <mergeCell ref="M41:AA41"/>
    <mergeCell ref="M42:AA42"/>
    <mergeCell ref="D59:G59"/>
    <mergeCell ref="AC77:AC78"/>
    <mergeCell ref="L62:M62"/>
    <mergeCell ref="N62:O62"/>
    <mergeCell ref="P62:Q62"/>
    <mergeCell ref="R62:S62"/>
    <mergeCell ref="T62:U62"/>
    <mergeCell ref="V62:W62"/>
    <mergeCell ref="X62:Y62"/>
    <mergeCell ref="Z62:AA62"/>
    <mergeCell ref="Z63:AA63"/>
    <mergeCell ref="V64:W64"/>
    <mergeCell ref="X64:Y64"/>
    <mergeCell ref="Z64:AA64"/>
    <mergeCell ref="P76:V76"/>
    <mergeCell ref="P75:V75"/>
    <mergeCell ref="F64:G64"/>
    <mergeCell ref="H64:I64"/>
    <mergeCell ref="F62:G62"/>
    <mergeCell ref="F61:G61"/>
    <mergeCell ref="J61:K61"/>
  </mergeCells>
  <conditionalFormatting sqref="AC24">
    <cfRule type="expression" dxfId="11" priority="12">
      <formula>$E$22&gt;0</formula>
    </cfRule>
  </conditionalFormatting>
  <conditionalFormatting sqref="AC14">
    <cfRule type="expression" dxfId="10" priority="11">
      <formula>$E$12&gt;0</formula>
    </cfRule>
  </conditionalFormatting>
  <conditionalFormatting sqref="AC15">
    <cfRule type="expression" dxfId="9" priority="10">
      <formula>$E$13&gt;0</formula>
    </cfRule>
  </conditionalFormatting>
  <conditionalFormatting sqref="AC16">
    <cfRule type="expression" dxfId="8" priority="9">
      <formula>$E$14&gt;0</formula>
    </cfRule>
  </conditionalFormatting>
  <conditionalFormatting sqref="AC17">
    <cfRule type="expression" dxfId="7" priority="8">
      <formula>$E$15&gt;0</formula>
    </cfRule>
  </conditionalFormatting>
  <conditionalFormatting sqref="AC23">
    <cfRule type="expression" dxfId="6" priority="7">
      <formula>$E$21&gt;0</formula>
    </cfRule>
  </conditionalFormatting>
  <conditionalFormatting sqref="AC49">
    <cfRule type="expression" dxfId="5" priority="6">
      <formula>$E$43&gt;0</formula>
    </cfRule>
  </conditionalFormatting>
  <conditionalFormatting sqref="AC51">
    <cfRule type="expression" dxfId="4" priority="5">
      <formula>$E$47&gt;0</formula>
    </cfRule>
  </conditionalFormatting>
  <conditionalFormatting sqref="AC128 AC130 AC132 AC134 AC137 AE146 AC149 AC151:AC156 AC52 AC55 AC61:AC66 AC95 AC97 AC99 AC101 AC104 AC119:AC121 AC114:AC117">
    <cfRule type="expression" dxfId="3" priority="4">
      <formula>$E$48&gt;0</formula>
    </cfRule>
  </conditionalFormatting>
  <conditionalFormatting sqref="AC73 AC85 AC77 AC83 AC91">
    <cfRule type="expression" dxfId="2" priority="3">
      <formula>$E$68&gt;0</formula>
    </cfRule>
  </conditionalFormatting>
  <conditionalFormatting sqref="S199">
    <cfRule type="containsText" dxfId="1" priority="2" operator="containsText" text="Анкета заполнена не в полном объёме, возможно нам придется задать дополнительные вопросы">
      <formula>NOT(ISERROR(SEARCH("Анкета заполнена не в полном объёме, возможно нам придется задать дополнительные вопросы",S199)))</formula>
    </cfRule>
  </conditionalFormatting>
  <conditionalFormatting sqref="S199:AA199">
    <cfRule type="cellIs" dxfId="0" priority="1" operator="lessThan">
      <formula>0.9</formula>
    </cfRule>
  </conditionalFormatting>
  <dataValidations count="3">
    <dataValidation type="list" allowBlank="1" showInputMessage="1" showErrorMessage="1" sqref="F47:G47 F25:G25">
      <formula1>#REF!</formula1>
    </dataValidation>
    <dataValidation type="list" allowBlank="1" showInputMessage="1" showErrorMessage="1" sqref="H23:AA23">
      <formula1>$AH$8:$AH$11</formula1>
    </dataValidation>
    <dataValidation type="list" allowBlank="1" showInputMessage="1" showErrorMessage="1" sqref="H24:AA24">
      <formula1>$AH$14:$AH$18</formula1>
    </dataValidation>
  </dataValidations>
  <pageMargins left="0.7" right="0.7" top="0.75" bottom="0.75" header="0.3" footer="0.3"/>
  <pageSetup paperSize="9" orientation="portrait" r:id="rId1"/>
  <ignoredErrors>
    <ignoredError sqref="AC1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203"/>
  <sheetViews>
    <sheetView showGridLines="0" zoomScale="85" zoomScaleNormal="85" workbookViewId="0">
      <selection activeCell="B5" sqref="B5:AA6"/>
    </sheetView>
  </sheetViews>
  <sheetFormatPr defaultRowHeight="15"/>
  <cols>
    <col min="1" max="1" width="10.5703125" customWidth="1"/>
    <col min="3" max="3" width="31.28515625" customWidth="1"/>
    <col min="4" max="4" width="5.85546875" customWidth="1"/>
    <col min="5" max="5" width="5.28515625" customWidth="1"/>
    <col min="6" max="6" width="6" customWidth="1"/>
    <col min="7" max="7" width="5.28515625" customWidth="1"/>
    <col min="8" max="8" width="5.85546875" customWidth="1"/>
    <col min="9" max="9" width="5.28515625" customWidth="1"/>
    <col min="10" max="10" width="5.85546875" customWidth="1"/>
    <col min="11" max="11" width="5.42578125" customWidth="1"/>
    <col min="12" max="12" width="5.28515625" customWidth="1"/>
    <col min="13" max="13" width="6" customWidth="1"/>
    <col min="14" max="14" width="5.5703125" customWidth="1"/>
    <col min="15" max="15" width="5.7109375" customWidth="1"/>
    <col min="16" max="16" width="5.42578125" customWidth="1"/>
    <col min="17" max="17" width="6" customWidth="1"/>
    <col min="18" max="18" width="5.7109375" customWidth="1"/>
    <col min="19" max="19" width="6" customWidth="1"/>
    <col min="20" max="20" width="4.28515625" customWidth="1"/>
    <col min="21" max="21" width="7" customWidth="1"/>
    <col min="22" max="22" width="4.42578125" customWidth="1"/>
    <col min="23" max="23" width="6.7109375" customWidth="1"/>
    <col min="24" max="27" width="5.7109375" customWidth="1"/>
    <col min="28" max="28" width="7.140625" style="49" bestFit="1" customWidth="1"/>
    <col min="29" max="29" width="59.85546875" customWidth="1"/>
    <col min="30" max="30" width="9.140625" style="8"/>
    <col min="31" max="31" width="32.140625" customWidth="1"/>
    <col min="34" max="34" width="0" style="51" hidden="1" customWidth="1"/>
  </cols>
  <sheetData>
    <row r="1" spans="2:34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2:34" ht="19.5" customHeight="1">
      <c r="B2" s="65"/>
      <c r="C2" s="314"/>
      <c r="D2" s="314"/>
      <c r="E2" s="314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319" t="s">
        <v>300</v>
      </c>
      <c r="W2" s="319"/>
      <c r="X2" s="319"/>
      <c r="Y2" s="319"/>
      <c r="Z2" s="319"/>
      <c r="AA2" s="319"/>
    </row>
    <row r="3" spans="2:34" ht="19.5" customHeight="1">
      <c r="B3" s="65"/>
      <c r="C3" s="314"/>
      <c r="D3" s="314"/>
      <c r="E3" s="314"/>
      <c r="F3" s="67"/>
      <c r="G3" s="67"/>
      <c r="H3" s="67"/>
      <c r="I3" s="67"/>
      <c r="J3" s="67"/>
      <c r="K3" s="67"/>
      <c r="L3" s="67"/>
      <c r="M3" s="66"/>
      <c r="N3" s="68"/>
      <c r="O3" s="68"/>
      <c r="P3" s="68"/>
      <c r="Q3" s="68"/>
      <c r="R3" s="68"/>
      <c r="S3" s="68"/>
      <c r="T3" s="19"/>
      <c r="U3" s="19"/>
      <c r="V3" s="319"/>
      <c r="W3" s="319"/>
      <c r="X3" s="319"/>
      <c r="Y3" s="319"/>
      <c r="Z3" s="319"/>
      <c r="AA3" s="319"/>
    </row>
    <row r="4" spans="2:34" ht="22.5" customHeight="1">
      <c r="B4" s="65"/>
      <c r="C4" s="314"/>
      <c r="D4" s="314"/>
      <c r="E4" s="314"/>
      <c r="F4" s="66"/>
      <c r="G4" s="66"/>
      <c r="H4" s="66"/>
      <c r="J4" s="19"/>
      <c r="K4" s="19"/>
      <c r="L4" s="19"/>
      <c r="M4" s="19"/>
      <c r="N4" s="19"/>
      <c r="O4" s="19"/>
      <c r="P4" s="19"/>
      <c r="Q4" s="19"/>
      <c r="R4" s="19"/>
      <c r="T4" s="19"/>
      <c r="U4" s="19"/>
      <c r="V4" s="319"/>
      <c r="W4" s="319"/>
      <c r="X4" s="319"/>
      <c r="Y4" s="319"/>
      <c r="Z4" s="319"/>
      <c r="AA4" s="319"/>
    </row>
    <row r="5" spans="2:34" s="1" customFormat="1" ht="12.75" customHeight="1">
      <c r="B5" s="113" t="s">
        <v>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58"/>
      <c r="AH5" s="50"/>
    </row>
    <row r="6" spans="2:34" s="1" customFormat="1" ht="12.75" customHeight="1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58"/>
      <c r="AH6" s="50"/>
    </row>
    <row r="7" spans="2:34">
      <c r="B7" s="114" t="s">
        <v>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2:34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H8" s="52" t="s">
        <v>189</v>
      </c>
    </row>
    <row r="9" spans="2:34"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H9" s="52" t="s">
        <v>190</v>
      </c>
    </row>
    <row r="10" spans="2:34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H10" s="52" t="s">
        <v>192</v>
      </c>
    </row>
    <row r="11" spans="2:34">
      <c r="B11" s="83" t="s">
        <v>2</v>
      </c>
      <c r="C11" s="83"/>
      <c r="D11" s="98"/>
      <c r="E11" s="98"/>
      <c r="F11" s="84" t="s">
        <v>3</v>
      </c>
      <c r="G11" s="85"/>
      <c r="H11" s="85"/>
      <c r="I11" s="85"/>
      <c r="J11" s="85"/>
      <c r="K11" s="85"/>
      <c r="L11" s="85"/>
      <c r="M11" s="85"/>
      <c r="N11" s="85"/>
      <c r="O11" s="48"/>
      <c r="P11" s="9"/>
      <c r="Q11" s="9"/>
      <c r="R11" s="9"/>
      <c r="S11" s="9"/>
      <c r="T11" s="9"/>
      <c r="U11" s="9"/>
      <c r="V11" s="9"/>
      <c r="W11" s="9"/>
      <c r="X11" s="20"/>
      <c r="Y11" s="20"/>
      <c r="Z11" s="20"/>
      <c r="AA11" s="20"/>
      <c r="AH11" s="52" t="s">
        <v>191</v>
      </c>
    </row>
    <row r="12" spans="2:34" s="8" customFormat="1" ht="15.75" thickBot="1">
      <c r="B12" s="15"/>
      <c r="C12" s="15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8"/>
      <c r="R12" s="18"/>
      <c r="S12" s="18"/>
      <c r="T12" s="18"/>
      <c r="U12" s="18"/>
      <c r="V12" s="18"/>
      <c r="W12" s="18"/>
      <c r="X12" s="19"/>
      <c r="Y12" s="19"/>
      <c r="Z12" s="19"/>
      <c r="AA12" s="19"/>
      <c r="AB12" s="59"/>
      <c r="AH12" s="53"/>
    </row>
    <row r="13" spans="2:34" ht="15.75" thickBot="1">
      <c r="B13" s="69">
        <v>1</v>
      </c>
      <c r="C13" s="115" t="s">
        <v>4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6"/>
      <c r="AC13" s="2" t="s">
        <v>5</v>
      </c>
      <c r="AD13" s="3"/>
      <c r="AE13" s="3" t="s">
        <v>6</v>
      </c>
    </row>
    <row r="14" spans="2:34">
      <c r="B14" s="41" t="s">
        <v>7</v>
      </c>
      <c r="C14" s="142" t="s">
        <v>8</v>
      </c>
      <c r="D14" s="142"/>
      <c r="E14" s="142"/>
      <c r="F14" s="142"/>
      <c r="G14" s="142"/>
      <c r="H14" s="156" t="s">
        <v>276</v>
      </c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8"/>
      <c r="AC14" s="40" t="str">
        <f>IF(H14=0,"Не указано Название компании","")</f>
        <v/>
      </c>
      <c r="AH14" s="54" t="s">
        <v>183</v>
      </c>
    </row>
    <row r="15" spans="2:34">
      <c r="B15" s="90" t="s">
        <v>9</v>
      </c>
      <c r="C15" s="82" t="s">
        <v>10</v>
      </c>
      <c r="D15" s="82"/>
      <c r="E15" s="82"/>
      <c r="F15" s="82" t="s">
        <v>11</v>
      </c>
      <c r="G15" s="82"/>
      <c r="H15" s="153" t="s">
        <v>277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5"/>
      <c r="AC15" s="40" t="str">
        <f>IF(H15=0,"Не указаны ФИО контактного лица","")</f>
        <v/>
      </c>
      <c r="AH15" s="54" t="s">
        <v>184</v>
      </c>
    </row>
    <row r="16" spans="2:34">
      <c r="B16" s="90"/>
      <c r="C16" s="82"/>
      <c r="D16" s="82"/>
      <c r="E16" s="82"/>
      <c r="F16" s="82" t="s">
        <v>229</v>
      </c>
      <c r="G16" s="82"/>
      <c r="H16" s="153" t="s">
        <v>278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40" t="str">
        <f>IF(H16=0,"Не указан Телефон контактного лица","")</f>
        <v/>
      </c>
      <c r="AH16" s="54" t="s">
        <v>185</v>
      </c>
    </row>
    <row r="17" spans="2:34" ht="15.75" thickBot="1">
      <c r="B17" s="97"/>
      <c r="C17" s="99"/>
      <c r="D17" s="99"/>
      <c r="E17" s="99"/>
      <c r="F17" s="99" t="s">
        <v>12</v>
      </c>
      <c r="G17" s="99"/>
      <c r="H17" s="150" t="s">
        <v>279</v>
      </c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2"/>
      <c r="AC17" s="40" t="str">
        <f>IF(H17=0,"Не указан E-mail контактного лица","")</f>
        <v/>
      </c>
      <c r="AH17" s="54" t="s">
        <v>186</v>
      </c>
    </row>
    <row r="18" spans="2:34" s="8" customFormat="1" ht="15.75" thickBot="1">
      <c r="B18" s="11"/>
      <c r="C18" s="11"/>
      <c r="D18" s="11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9"/>
      <c r="Y18" s="19"/>
      <c r="Z18" s="19"/>
      <c r="AA18" s="19"/>
      <c r="AB18" s="59"/>
      <c r="AH18" s="54" t="s">
        <v>187</v>
      </c>
    </row>
    <row r="19" spans="2:34" ht="15.75" thickBot="1">
      <c r="B19" s="69">
        <v>2</v>
      </c>
      <c r="C19" s="115" t="s">
        <v>13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6"/>
    </row>
    <row r="20" spans="2:34" ht="15.75" thickBot="1">
      <c r="B20" s="22" t="s">
        <v>14</v>
      </c>
      <c r="C20" s="159" t="s">
        <v>15</v>
      </c>
      <c r="D20" s="160"/>
      <c r="E20" s="160"/>
      <c r="F20" s="160"/>
      <c r="G20" s="161"/>
      <c r="H20" s="162">
        <v>43466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4"/>
    </row>
    <row r="21" spans="2:34" ht="15.75" thickBot="1">
      <c r="B21" s="11"/>
      <c r="C21" s="11"/>
      <c r="D21" s="11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9"/>
      <c r="Y21" s="19"/>
      <c r="Z21" s="19"/>
      <c r="AA21" s="19"/>
    </row>
    <row r="22" spans="2:34" ht="15.75" thickBot="1">
      <c r="B22" s="69">
        <v>3</v>
      </c>
      <c r="C22" s="115" t="s">
        <v>16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6"/>
    </row>
    <row r="23" spans="2:34">
      <c r="B23" s="41" t="s">
        <v>17</v>
      </c>
      <c r="C23" s="86" t="s">
        <v>18</v>
      </c>
      <c r="D23" s="86"/>
      <c r="E23" s="86"/>
      <c r="F23" s="86"/>
      <c r="G23" s="86"/>
      <c r="H23" s="167" t="s">
        <v>189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8"/>
      <c r="AC23" s="40" t="str">
        <f>IF(H23=0,"Не указан Регион склада","")</f>
        <v/>
      </c>
    </row>
    <row r="24" spans="2:34" ht="15.75" thickBot="1">
      <c r="B24" s="45" t="s">
        <v>19</v>
      </c>
      <c r="C24" s="126" t="s">
        <v>20</v>
      </c>
      <c r="D24" s="126"/>
      <c r="E24" s="126"/>
      <c r="F24" s="126"/>
      <c r="G24" s="126"/>
      <c r="H24" s="104" t="s">
        <v>183</v>
      </c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5"/>
      <c r="AC24" s="40" t="str">
        <f>IF(H24=0,"Не указан Режим работы склада","")</f>
        <v/>
      </c>
    </row>
    <row r="25" spans="2:34" s="8" customFormat="1" ht="15.75" thickBot="1">
      <c r="B25" s="11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9"/>
      <c r="Y25" s="19"/>
      <c r="Z25" s="19"/>
      <c r="AA25" s="19"/>
      <c r="AB25" s="59"/>
      <c r="AH25" s="53"/>
    </row>
    <row r="26" spans="2:34" ht="15.75" thickBot="1">
      <c r="B26" s="70">
        <v>4</v>
      </c>
      <c r="C26" s="119" t="s">
        <v>21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49"/>
    </row>
    <row r="27" spans="2:34">
      <c r="B27" s="10"/>
      <c r="C27" s="169" t="s">
        <v>22</v>
      </c>
      <c r="D27" s="169"/>
      <c r="E27" s="169"/>
      <c r="F27" s="169"/>
      <c r="G27" s="169"/>
      <c r="H27" s="169" t="s">
        <v>23</v>
      </c>
      <c r="I27" s="169"/>
      <c r="J27" s="169"/>
      <c r="K27" s="169"/>
      <c r="L27" s="169"/>
      <c r="M27" s="170" t="s">
        <v>231</v>
      </c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1"/>
    </row>
    <row r="28" spans="2:34">
      <c r="B28" s="42" t="s">
        <v>24</v>
      </c>
      <c r="C28" s="166" t="s">
        <v>251</v>
      </c>
      <c r="D28" s="166"/>
      <c r="E28" s="166"/>
      <c r="F28" s="166"/>
      <c r="G28" s="166"/>
      <c r="H28" s="92" t="s">
        <v>254</v>
      </c>
      <c r="I28" s="92"/>
      <c r="J28" s="92"/>
      <c r="K28" s="92"/>
      <c r="L28" s="92"/>
      <c r="M28" s="92" t="s">
        <v>280</v>
      </c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3"/>
    </row>
    <row r="29" spans="2:34">
      <c r="B29" s="42" t="s">
        <v>25</v>
      </c>
      <c r="C29" s="166" t="s">
        <v>253</v>
      </c>
      <c r="D29" s="166"/>
      <c r="E29" s="166"/>
      <c r="F29" s="166"/>
      <c r="G29" s="166"/>
      <c r="H29" s="92" t="s">
        <v>252</v>
      </c>
      <c r="I29" s="92"/>
      <c r="J29" s="92"/>
      <c r="K29" s="92"/>
      <c r="L29" s="92"/>
      <c r="M29" s="92" t="s">
        <v>280</v>
      </c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3"/>
    </row>
    <row r="30" spans="2:34">
      <c r="B30" s="42" t="s">
        <v>26</v>
      </c>
      <c r="C30" s="166" t="s">
        <v>255</v>
      </c>
      <c r="D30" s="166"/>
      <c r="E30" s="166"/>
      <c r="F30" s="166"/>
      <c r="G30" s="166"/>
      <c r="H30" s="92" t="s">
        <v>256</v>
      </c>
      <c r="I30" s="92"/>
      <c r="J30" s="92"/>
      <c r="K30" s="92"/>
      <c r="L30" s="92"/>
      <c r="M30" s="92" t="s">
        <v>280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</row>
    <row r="31" spans="2:34">
      <c r="B31" s="42" t="s">
        <v>27</v>
      </c>
      <c r="C31" s="166" t="s">
        <v>257</v>
      </c>
      <c r="D31" s="166"/>
      <c r="E31" s="166"/>
      <c r="F31" s="166"/>
      <c r="G31" s="166"/>
      <c r="H31" s="92" t="s">
        <v>256</v>
      </c>
      <c r="I31" s="92"/>
      <c r="J31" s="92"/>
      <c r="K31" s="92"/>
      <c r="L31" s="92"/>
      <c r="M31" s="92" t="s">
        <v>280</v>
      </c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3"/>
    </row>
    <row r="32" spans="2:34">
      <c r="B32" s="42" t="s">
        <v>28</v>
      </c>
      <c r="C32" s="166" t="s">
        <v>258</v>
      </c>
      <c r="D32" s="166"/>
      <c r="E32" s="166"/>
      <c r="F32" s="166"/>
      <c r="G32" s="166"/>
      <c r="H32" s="92" t="s">
        <v>256</v>
      </c>
      <c r="I32" s="92"/>
      <c r="J32" s="92"/>
      <c r="K32" s="92"/>
      <c r="L32" s="92"/>
      <c r="M32" s="92" t="s">
        <v>280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</row>
    <row r="33" spans="2:34">
      <c r="B33" s="42" t="s">
        <v>29</v>
      </c>
      <c r="C33" s="94" t="s">
        <v>266</v>
      </c>
      <c r="D33" s="95"/>
      <c r="E33" s="95"/>
      <c r="F33" s="95"/>
      <c r="G33" s="96"/>
      <c r="H33" s="74" t="s">
        <v>265</v>
      </c>
      <c r="I33" s="75"/>
      <c r="J33" s="75"/>
      <c r="K33" s="75"/>
      <c r="L33" s="76"/>
      <c r="M33" s="74" t="s">
        <v>280</v>
      </c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7"/>
    </row>
    <row r="34" spans="2:34">
      <c r="B34" s="42" t="s">
        <v>30</v>
      </c>
      <c r="C34" s="94" t="s">
        <v>259</v>
      </c>
      <c r="D34" s="95"/>
      <c r="E34" s="95"/>
      <c r="F34" s="95"/>
      <c r="G34" s="96"/>
      <c r="H34" s="74" t="s">
        <v>256</v>
      </c>
      <c r="I34" s="75"/>
      <c r="J34" s="75"/>
      <c r="K34" s="75"/>
      <c r="L34" s="76"/>
      <c r="M34" s="92" t="s">
        <v>280</v>
      </c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3"/>
    </row>
    <row r="35" spans="2:34">
      <c r="B35" s="42" t="s">
        <v>31</v>
      </c>
      <c r="C35" s="94" t="s">
        <v>260</v>
      </c>
      <c r="D35" s="95"/>
      <c r="E35" s="95"/>
      <c r="F35" s="95"/>
      <c r="G35" s="96"/>
      <c r="H35" s="74" t="s">
        <v>252</v>
      </c>
      <c r="I35" s="75"/>
      <c r="J35" s="75"/>
      <c r="K35" s="75"/>
      <c r="L35" s="76"/>
      <c r="M35" s="92" t="s">
        <v>280</v>
      </c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3"/>
    </row>
    <row r="36" spans="2:34">
      <c r="B36" s="42" t="s">
        <v>32</v>
      </c>
      <c r="C36" s="94" t="s">
        <v>261</v>
      </c>
      <c r="D36" s="95"/>
      <c r="E36" s="95"/>
      <c r="F36" s="95"/>
      <c r="G36" s="96"/>
      <c r="H36" s="74" t="s">
        <v>256</v>
      </c>
      <c r="I36" s="75"/>
      <c r="J36" s="75"/>
      <c r="K36" s="75"/>
      <c r="L36" s="76"/>
      <c r="M36" s="92" t="s">
        <v>280</v>
      </c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3"/>
    </row>
    <row r="37" spans="2:34">
      <c r="B37" s="42" t="s">
        <v>33</v>
      </c>
      <c r="C37" s="94" t="s">
        <v>262</v>
      </c>
      <c r="D37" s="95"/>
      <c r="E37" s="95"/>
      <c r="F37" s="95"/>
      <c r="G37" s="96"/>
      <c r="H37" s="74" t="s">
        <v>252</v>
      </c>
      <c r="I37" s="75"/>
      <c r="J37" s="75"/>
      <c r="K37" s="75"/>
      <c r="L37" s="76"/>
      <c r="M37" s="92" t="s">
        <v>280</v>
      </c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3"/>
    </row>
    <row r="38" spans="2:34">
      <c r="B38" s="42" t="s">
        <v>34</v>
      </c>
      <c r="C38" s="94" t="s">
        <v>267</v>
      </c>
      <c r="D38" s="95"/>
      <c r="E38" s="95"/>
      <c r="F38" s="95"/>
      <c r="G38" s="96"/>
      <c r="H38" s="74" t="s">
        <v>265</v>
      </c>
      <c r="I38" s="75"/>
      <c r="J38" s="75"/>
      <c r="K38" s="75"/>
      <c r="L38" s="76"/>
      <c r="M38" s="92" t="s">
        <v>280</v>
      </c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3"/>
    </row>
    <row r="39" spans="2:34">
      <c r="B39" s="42" t="s">
        <v>35</v>
      </c>
      <c r="C39" s="166" t="s">
        <v>263</v>
      </c>
      <c r="D39" s="166"/>
      <c r="E39" s="166"/>
      <c r="F39" s="166"/>
      <c r="G39" s="166"/>
      <c r="H39" s="92" t="s">
        <v>252</v>
      </c>
      <c r="I39" s="92"/>
      <c r="J39" s="92"/>
      <c r="K39" s="92"/>
      <c r="L39" s="92"/>
      <c r="M39" s="92" t="s">
        <v>280</v>
      </c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3"/>
    </row>
    <row r="40" spans="2:34">
      <c r="B40" s="42" t="s">
        <v>36</v>
      </c>
      <c r="C40" s="166" t="s">
        <v>270</v>
      </c>
      <c r="D40" s="166"/>
      <c r="E40" s="166"/>
      <c r="F40" s="166"/>
      <c r="G40" s="166"/>
      <c r="H40" s="92" t="s">
        <v>272</v>
      </c>
      <c r="I40" s="92"/>
      <c r="J40" s="92"/>
      <c r="K40" s="92"/>
      <c r="L40" s="92"/>
      <c r="M40" s="92" t="s">
        <v>280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3"/>
    </row>
    <row r="41" spans="2:34">
      <c r="B41" s="42" t="s">
        <v>37</v>
      </c>
      <c r="C41" s="94" t="s">
        <v>271</v>
      </c>
      <c r="D41" s="95"/>
      <c r="E41" s="95"/>
      <c r="F41" s="95"/>
      <c r="G41" s="96"/>
      <c r="H41" s="101" t="s">
        <v>273</v>
      </c>
      <c r="I41" s="102"/>
      <c r="J41" s="102"/>
      <c r="K41" s="102"/>
      <c r="L41" s="103"/>
      <c r="M41" s="74" t="s">
        <v>280</v>
      </c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7"/>
    </row>
    <row r="42" spans="2:34">
      <c r="B42" s="42" t="s">
        <v>264</v>
      </c>
      <c r="C42" s="94"/>
      <c r="D42" s="95"/>
      <c r="E42" s="95"/>
      <c r="F42" s="95"/>
      <c r="G42" s="96"/>
      <c r="H42" s="74"/>
      <c r="I42" s="75"/>
      <c r="J42" s="75"/>
      <c r="K42" s="75"/>
      <c r="L42" s="76"/>
      <c r="M42" s="74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7"/>
    </row>
    <row r="43" spans="2:34">
      <c r="B43" s="42" t="s">
        <v>268</v>
      </c>
      <c r="C43" s="166"/>
      <c r="D43" s="166"/>
      <c r="E43" s="166"/>
      <c r="F43" s="166"/>
      <c r="G43" s="166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3"/>
    </row>
    <row r="44" spans="2:34">
      <c r="B44" s="42" t="s">
        <v>269</v>
      </c>
      <c r="C44" s="94"/>
      <c r="D44" s="95"/>
      <c r="E44" s="95"/>
      <c r="F44" s="95"/>
      <c r="G44" s="96"/>
      <c r="H44" s="74"/>
      <c r="I44" s="75"/>
      <c r="J44" s="75"/>
      <c r="K44" s="75"/>
      <c r="L44" s="76"/>
      <c r="M44" s="74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7"/>
    </row>
    <row r="45" spans="2:34">
      <c r="B45" s="42" t="s">
        <v>274</v>
      </c>
      <c r="C45" s="94"/>
      <c r="D45" s="95"/>
      <c r="E45" s="95"/>
      <c r="F45" s="95"/>
      <c r="G45" s="96"/>
      <c r="H45" s="74"/>
      <c r="I45" s="75"/>
      <c r="J45" s="75"/>
      <c r="K45" s="75"/>
      <c r="L45" s="76"/>
      <c r="M45" s="74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7"/>
    </row>
    <row r="46" spans="2:34" ht="15.75" thickBot="1">
      <c r="B46" s="45" t="s">
        <v>275</v>
      </c>
      <c r="C46" s="165"/>
      <c r="D46" s="165"/>
      <c r="E46" s="165"/>
      <c r="F46" s="165"/>
      <c r="G46" s="165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3"/>
    </row>
    <row r="47" spans="2:34" s="8" customFormat="1" ht="15.75" thickBot="1">
      <c r="B47" s="11"/>
      <c r="C47" s="13"/>
      <c r="D47" s="1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9"/>
      <c r="Y47" s="19"/>
      <c r="Z47" s="19"/>
      <c r="AA47" s="19"/>
      <c r="AB47" s="59"/>
      <c r="AH47" s="53"/>
    </row>
    <row r="48" spans="2:34" s="8" customFormat="1" ht="15.75" thickBot="1">
      <c r="B48" s="69">
        <v>5</v>
      </c>
      <c r="C48" s="115" t="s">
        <v>38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6"/>
      <c r="AB48" s="59"/>
      <c r="AH48" s="53"/>
    </row>
    <row r="49" spans="2:34" s="8" customFormat="1">
      <c r="B49" s="41" t="s">
        <v>39</v>
      </c>
      <c r="C49" s="124" t="s">
        <v>40</v>
      </c>
      <c r="D49" s="124"/>
      <c r="E49" s="124"/>
      <c r="F49" s="124"/>
      <c r="G49" s="124"/>
      <c r="H49" s="179" t="s">
        <v>281</v>
      </c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1"/>
      <c r="AB49" s="59"/>
      <c r="AC49" s="40" t="str">
        <f>IF(H49=0,"Не указан Тип товара","")</f>
        <v/>
      </c>
      <c r="AH49" s="53"/>
    </row>
    <row r="50" spans="2:34">
      <c r="B50" s="42" t="s">
        <v>41</v>
      </c>
      <c r="C50" s="112" t="s">
        <v>42</v>
      </c>
      <c r="D50" s="112"/>
      <c r="E50" s="112"/>
      <c r="F50" s="112"/>
      <c r="G50" s="112"/>
      <c r="H50" s="177">
        <v>200</v>
      </c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8"/>
    </row>
    <row r="51" spans="2:34">
      <c r="B51" s="42" t="s">
        <v>43</v>
      </c>
      <c r="C51" s="112" t="s">
        <v>44</v>
      </c>
      <c r="D51" s="112"/>
      <c r="E51" s="112"/>
      <c r="F51" s="112"/>
      <c r="G51" s="112"/>
      <c r="H51" s="177">
        <v>150</v>
      </c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8"/>
      <c r="AC51" s="40" t="str">
        <f>IF(H51=0,"Не указано кол-во активных артикулов","")</f>
        <v/>
      </c>
    </row>
    <row r="52" spans="2:34" ht="15.75" thickBot="1">
      <c r="B52" s="45" t="s">
        <v>45</v>
      </c>
      <c r="C52" s="174" t="s">
        <v>46</v>
      </c>
      <c r="D52" s="174"/>
      <c r="E52" s="174"/>
      <c r="F52" s="174"/>
      <c r="G52" s="174"/>
      <c r="H52" s="175">
        <v>100000</v>
      </c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6"/>
      <c r="AC52" s="40" t="str">
        <f>IF(H52=0,"Не указана Средняя стоимость товара на 1 паллете","")</f>
        <v/>
      </c>
    </row>
    <row r="53" spans="2:34" s="32" customFormat="1" ht="15.75" thickBot="1">
      <c r="L53" s="34"/>
      <c r="M53" s="34"/>
      <c r="AB53" s="34"/>
      <c r="AH53" s="55"/>
    </row>
    <row r="54" spans="2:34" ht="15.75" thickBot="1">
      <c r="B54" s="70">
        <v>6</v>
      </c>
      <c r="C54" s="119" t="s">
        <v>47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49"/>
    </row>
    <row r="55" spans="2:34">
      <c r="B55" s="89" t="s">
        <v>48</v>
      </c>
      <c r="C55" s="86" t="s">
        <v>49</v>
      </c>
      <c r="D55" s="142" t="s">
        <v>50</v>
      </c>
      <c r="E55" s="142"/>
      <c r="F55" s="142"/>
      <c r="G55" s="142"/>
      <c r="H55" s="147">
        <v>1500</v>
      </c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8"/>
      <c r="AC55" s="39" t="str">
        <f>IF((COUNTA(H55:AA59))=0,"Не указан Объём хранения","")</f>
        <v/>
      </c>
    </row>
    <row r="56" spans="2:34">
      <c r="B56" s="90"/>
      <c r="C56" s="87"/>
      <c r="D56" s="82" t="s">
        <v>51</v>
      </c>
      <c r="E56" s="82"/>
      <c r="F56" s="82"/>
      <c r="G56" s="82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6"/>
      <c r="AC56" s="39"/>
    </row>
    <row r="57" spans="2:34">
      <c r="B57" s="90"/>
      <c r="C57" s="87"/>
      <c r="D57" s="82" t="s">
        <v>52</v>
      </c>
      <c r="E57" s="82"/>
      <c r="F57" s="82"/>
      <c r="G57" s="82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6"/>
      <c r="AC57" s="39"/>
    </row>
    <row r="58" spans="2:34">
      <c r="B58" s="90"/>
      <c r="C58" s="87"/>
      <c r="D58" s="82" t="s">
        <v>53</v>
      </c>
      <c r="E58" s="82"/>
      <c r="F58" s="82"/>
      <c r="G58" s="82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6"/>
      <c r="AC58" s="39"/>
    </row>
    <row r="59" spans="2:34">
      <c r="B59" s="91"/>
      <c r="C59" s="88"/>
      <c r="D59" s="78" t="s">
        <v>54</v>
      </c>
      <c r="E59" s="78"/>
      <c r="F59" s="78"/>
      <c r="G59" s="78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4"/>
      <c r="AC59" s="39"/>
    </row>
    <row r="60" spans="2:34" s="1" customFormat="1" ht="15" customHeight="1">
      <c r="B60" s="91" t="s">
        <v>55</v>
      </c>
      <c r="C60" s="311" t="s">
        <v>194</v>
      </c>
      <c r="D60" s="127" t="s">
        <v>195</v>
      </c>
      <c r="E60" s="127"/>
      <c r="F60" s="127" t="s">
        <v>196</v>
      </c>
      <c r="G60" s="127"/>
      <c r="H60" s="127" t="s">
        <v>197</v>
      </c>
      <c r="I60" s="127"/>
      <c r="J60" s="127" t="s">
        <v>198</v>
      </c>
      <c r="K60" s="127"/>
      <c r="L60" s="127" t="s">
        <v>199</v>
      </c>
      <c r="M60" s="127"/>
      <c r="N60" s="127" t="s">
        <v>200</v>
      </c>
      <c r="O60" s="127"/>
      <c r="P60" s="127" t="s">
        <v>201</v>
      </c>
      <c r="Q60" s="127"/>
      <c r="R60" s="127" t="s">
        <v>202</v>
      </c>
      <c r="S60" s="127"/>
      <c r="T60" s="127" t="s">
        <v>203</v>
      </c>
      <c r="U60" s="127"/>
      <c r="V60" s="127" t="s">
        <v>204</v>
      </c>
      <c r="W60" s="127"/>
      <c r="X60" s="127" t="s">
        <v>205</v>
      </c>
      <c r="Y60" s="127"/>
      <c r="Z60" s="127" t="s">
        <v>206</v>
      </c>
      <c r="AA60" s="128"/>
      <c r="AB60" s="60"/>
      <c r="AH60" s="50"/>
    </row>
    <row r="61" spans="2:34" s="1" customFormat="1">
      <c r="B61" s="310"/>
      <c r="C61" s="312"/>
      <c r="D61" s="100">
        <v>0.9</v>
      </c>
      <c r="E61" s="100"/>
      <c r="F61" s="100">
        <v>0.95</v>
      </c>
      <c r="G61" s="100"/>
      <c r="H61" s="100">
        <v>1</v>
      </c>
      <c r="I61" s="100"/>
      <c r="J61" s="100">
        <v>1</v>
      </c>
      <c r="K61" s="100"/>
      <c r="L61" s="100">
        <v>1.05</v>
      </c>
      <c r="M61" s="100"/>
      <c r="N61" s="100">
        <v>1.05</v>
      </c>
      <c r="O61" s="100"/>
      <c r="P61" s="100">
        <v>1.1000000000000001</v>
      </c>
      <c r="Q61" s="100"/>
      <c r="R61" s="100">
        <v>1.2</v>
      </c>
      <c r="S61" s="100"/>
      <c r="T61" s="100">
        <v>1.2</v>
      </c>
      <c r="U61" s="100"/>
      <c r="V61" s="100">
        <v>1.25</v>
      </c>
      <c r="W61" s="100"/>
      <c r="X61" s="129">
        <v>1.2</v>
      </c>
      <c r="Y61" s="129"/>
      <c r="Z61" s="129">
        <v>1</v>
      </c>
      <c r="AA61" s="130"/>
      <c r="AB61" s="35"/>
      <c r="AC61" s="39" t="str">
        <f>IF((COUNTA(D61:AA61))=0,"Не указано Изменение объема хранения","")</f>
        <v/>
      </c>
      <c r="AH61" s="50"/>
    </row>
    <row r="62" spans="2:34" s="1" customFormat="1">
      <c r="B62" s="310"/>
      <c r="C62" s="312"/>
      <c r="D62" s="80">
        <f>$H$55*D61</f>
        <v>1350</v>
      </c>
      <c r="E62" s="80"/>
      <c r="F62" s="80">
        <f t="shared" ref="F62" si="0">$H$55*F61</f>
        <v>1425</v>
      </c>
      <c r="G62" s="80"/>
      <c r="H62" s="80">
        <f t="shared" ref="H62" si="1">$H$55*H61</f>
        <v>1500</v>
      </c>
      <c r="I62" s="80"/>
      <c r="J62" s="80">
        <f t="shared" ref="J62" si="2">$H$55*J61</f>
        <v>1500</v>
      </c>
      <c r="K62" s="80"/>
      <c r="L62" s="80">
        <f t="shared" ref="L62" si="3">$H$55*L61</f>
        <v>1575</v>
      </c>
      <c r="M62" s="80"/>
      <c r="N62" s="80">
        <f t="shared" ref="N62" si="4">$H$55*N61</f>
        <v>1575</v>
      </c>
      <c r="O62" s="80"/>
      <c r="P62" s="80">
        <f t="shared" ref="P62" si="5">$H$55*P61</f>
        <v>1650.0000000000002</v>
      </c>
      <c r="Q62" s="80"/>
      <c r="R62" s="80">
        <f t="shared" ref="R62" si="6">$H$55*R61</f>
        <v>1800</v>
      </c>
      <c r="S62" s="80"/>
      <c r="T62" s="80">
        <f t="shared" ref="T62" si="7">$H$55*T61</f>
        <v>1800</v>
      </c>
      <c r="U62" s="80"/>
      <c r="V62" s="80">
        <f t="shared" ref="V62" si="8">$H$55*V61</f>
        <v>1875</v>
      </c>
      <c r="W62" s="80"/>
      <c r="X62" s="80">
        <f t="shared" ref="X62" si="9">$H$55*X61</f>
        <v>1800</v>
      </c>
      <c r="Y62" s="80"/>
      <c r="Z62" s="80">
        <f t="shared" ref="Z62" si="10">$H$55*Z61</f>
        <v>1500</v>
      </c>
      <c r="AA62" s="81"/>
      <c r="AB62" s="38">
        <f>SUM(D62:AA62)</f>
        <v>19350</v>
      </c>
      <c r="AC62" s="39"/>
      <c r="AH62" s="50"/>
    </row>
    <row r="63" spans="2:34" s="1" customFormat="1">
      <c r="B63" s="310"/>
      <c r="C63" s="312"/>
      <c r="D63" s="80">
        <f>$H$56*D61</f>
        <v>0</v>
      </c>
      <c r="E63" s="80"/>
      <c r="F63" s="80">
        <f t="shared" ref="F63" si="11">$H$56*F61</f>
        <v>0</v>
      </c>
      <c r="G63" s="80"/>
      <c r="H63" s="80">
        <f t="shared" ref="H63" si="12">$H$56*H61</f>
        <v>0</v>
      </c>
      <c r="I63" s="80"/>
      <c r="J63" s="80">
        <f t="shared" ref="J63" si="13">$H$56*J61</f>
        <v>0</v>
      </c>
      <c r="K63" s="80"/>
      <c r="L63" s="80">
        <f t="shared" ref="L63" si="14">$H$56*L61</f>
        <v>0</v>
      </c>
      <c r="M63" s="80"/>
      <c r="N63" s="80">
        <f t="shared" ref="N63" si="15">$H$56*N61</f>
        <v>0</v>
      </c>
      <c r="O63" s="80"/>
      <c r="P63" s="80">
        <f t="shared" ref="P63" si="16">$H$56*P61</f>
        <v>0</v>
      </c>
      <c r="Q63" s="80"/>
      <c r="R63" s="80">
        <f t="shared" ref="R63" si="17">$H$56*R61</f>
        <v>0</v>
      </c>
      <c r="S63" s="80"/>
      <c r="T63" s="80">
        <f t="shared" ref="T63" si="18">$H$56*T61</f>
        <v>0</v>
      </c>
      <c r="U63" s="80"/>
      <c r="V63" s="80">
        <f t="shared" ref="V63" si="19">$H$56*V61</f>
        <v>0</v>
      </c>
      <c r="W63" s="80"/>
      <c r="X63" s="80">
        <f t="shared" ref="X63" si="20">$H$56*X61</f>
        <v>0</v>
      </c>
      <c r="Y63" s="80"/>
      <c r="Z63" s="80">
        <f t="shared" ref="Z63" si="21">$H$56*Z61</f>
        <v>0</v>
      </c>
      <c r="AA63" s="81"/>
      <c r="AB63" s="38">
        <f t="shared" ref="AB63:AB66" si="22">SUM(D63:AA63)</f>
        <v>0</v>
      </c>
      <c r="AC63" s="39"/>
      <c r="AH63" s="50"/>
    </row>
    <row r="64" spans="2:34" s="1" customFormat="1">
      <c r="B64" s="310"/>
      <c r="C64" s="312"/>
      <c r="D64" s="80">
        <f>$H$57*D61</f>
        <v>0</v>
      </c>
      <c r="E64" s="80"/>
      <c r="F64" s="80">
        <f t="shared" ref="F64" si="23">$H$57*F61</f>
        <v>0</v>
      </c>
      <c r="G64" s="80"/>
      <c r="H64" s="80">
        <f t="shared" ref="H64" si="24">$H$57*H61</f>
        <v>0</v>
      </c>
      <c r="I64" s="80"/>
      <c r="J64" s="80">
        <f t="shared" ref="J64" si="25">$H$57*J61</f>
        <v>0</v>
      </c>
      <c r="K64" s="80"/>
      <c r="L64" s="80">
        <f t="shared" ref="L64" si="26">$H$57*L61</f>
        <v>0</v>
      </c>
      <c r="M64" s="80"/>
      <c r="N64" s="80">
        <f t="shared" ref="N64" si="27">$H$57*N61</f>
        <v>0</v>
      </c>
      <c r="O64" s="80"/>
      <c r="P64" s="80">
        <f t="shared" ref="P64" si="28">$H$57*P61</f>
        <v>0</v>
      </c>
      <c r="Q64" s="80"/>
      <c r="R64" s="80">
        <f t="shared" ref="R64" si="29">$H$57*R61</f>
        <v>0</v>
      </c>
      <c r="S64" s="80"/>
      <c r="T64" s="80">
        <f t="shared" ref="T64" si="30">$H$57*T61</f>
        <v>0</v>
      </c>
      <c r="U64" s="80"/>
      <c r="V64" s="80">
        <f t="shared" ref="V64" si="31">$H$57*V61</f>
        <v>0</v>
      </c>
      <c r="W64" s="80"/>
      <c r="X64" s="80">
        <f t="shared" ref="X64" si="32">$H$57*X61</f>
        <v>0</v>
      </c>
      <c r="Y64" s="80"/>
      <c r="Z64" s="80">
        <f t="shared" ref="Z64" si="33">$H$57*Z61</f>
        <v>0</v>
      </c>
      <c r="AA64" s="81"/>
      <c r="AB64" s="38">
        <f t="shared" si="22"/>
        <v>0</v>
      </c>
      <c r="AC64" s="39"/>
      <c r="AH64" s="50"/>
    </row>
    <row r="65" spans="2:34" s="1" customFormat="1">
      <c r="B65" s="310"/>
      <c r="C65" s="312"/>
      <c r="D65" s="80">
        <f>$H$58*D61</f>
        <v>0</v>
      </c>
      <c r="E65" s="80"/>
      <c r="F65" s="80">
        <f t="shared" ref="F65" si="34">$H$58*F61</f>
        <v>0</v>
      </c>
      <c r="G65" s="80"/>
      <c r="H65" s="80">
        <f t="shared" ref="H65" si="35">$H$58*H61</f>
        <v>0</v>
      </c>
      <c r="I65" s="80"/>
      <c r="J65" s="80">
        <f t="shared" ref="J65" si="36">$H$58*J61</f>
        <v>0</v>
      </c>
      <c r="K65" s="80"/>
      <c r="L65" s="80">
        <f t="shared" ref="L65" si="37">$H$58*L61</f>
        <v>0</v>
      </c>
      <c r="M65" s="80"/>
      <c r="N65" s="80">
        <f t="shared" ref="N65" si="38">$H$58*N61</f>
        <v>0</v>
      </c>
      <c r="O65" s="80"/>
      <c r="P65" s="80">
        <f t="shared" ref="P65" si="39">$H$58*P61</f>
        <v>0</v>
      </c>
      <c r="Q65" s="80"/>
      <c r="R65" s="80">
        <f t="shared" ref="R65" si="40">$H$58*R61</f>
        <v>0</v>
      </c>
      <c r="S65" s="80"/>
      <c r="T65" s="80">
        <f t="shared" ref="T65" si="41">$H$58*T61</f>
        <v>0</v>
      </c>
      <c r="U65" s="80"/>
      <c r="V65" s="80">
        <f t="shared" ref="V65" si="42">$H$58*V61</f>
        <v>0</v>
      </c>
      <c r="W65" s="80"/>
      <c r="X65" s="80">
        <f t="shared" ref="X65" si="43">$H$58*X61</f>
        <v>0</v>
      </c>
      <c r="Y65" s="80"/>
      <c r="Z65" s="80">
        <f t="shared" ref="Z65" si="44">$H$58*Z61</f>
        <v>0</v>
      </c>
      <c r="AA65" s="81"/>
      <c r="AB65" s="38">
        <f t="shared" si="22"/>
        <v>0</v>
      </c>
      <c r="AC65" s="39"/>
      <c r="AH65" s="50"/>
    </row>
    <row r="66" spans="2:34" s="1" customFormat="1">
      <c r="B66" s="109"/>
      <c r="C66" s="313"/>
      <c r="D66" s="80">
        <f>$H$59*D61</f>
        <v>0</v>
      </c>
      <c r="E66" s="80"/>
      <c r="F66" s="80">
        <f t="shared" ref="F66" si="45">$H$59*F61</f>
        <v>0</v>
      </c>
      <c r="G66" s="80"/>
      <c r="H66" s="80">
        <f t="shared" ref="H66" si="46">$H$59*H61</f>
        <v>0</v>
      </c>
      <c r="I66" s="80"/>
      <c r="J66" s="80">
        <f t="shared" ref="J66" si="47">$H$59*J61</f>
        <v>0</v>
      </c>
      <c r="K66" s="80"/>
      <c r="L66" s="80">
        <f t="shared" ref="L66" si="48">$H$59*L61</f>
        <v>0</v>
      </c>
      <c r="M66" s="80"/>
      <c r="N66" s="80">
        <f t="shared" ref="N66" si="49">$H$59*N61</f>
        <v>0</v>
      </c>
      <c r="O66" s="80"/>
      <c r="P66" s="80">
        <f t="shared" ref="P66" si="50">$H$59*P61</f>
        <v>0</v>
      </c>
      <c r="Q66" s="80"/>
      <c r="R66" s="80">
        <f t="shared" ref="R66" si="51">$H$59*R61</f>
        <v>0</v>
      </c>
      <c r="S66" s="80"/>
      <c r="T66" s="80">
        <f t="shared" ref="T66" si="52">$H$59*T61</f>
        <v>0</v>
      </c>
      <c r="U66" s="80"/>
      <c r="V66" s="80">
        <f t="shared" ref="V66" si="53">$H$59*V61</f>
        <v>0</v>
      </c>
      <c r="W66" s="80"/>
      <c r="X66" s="80">
        <f t="shared" ref="X66" si="54">$H$59*X61</f>
        <v>0</v>
      </c>
      <c r="Y66" s="80"/>
      <c r="Z66" s="80">
        <f t="shared" ref="Z66" si="55">$H$59*Z61</f>
        <v>0</v>
      </c>
      <c r="AA66" s="81"/>
      <c r="AB66" s="38">
        <f t="shared" si="22"/>
        <v>0</v>
      </c>
      <c r="AC66" s="39"/>
      <c r="AH66" s="50"/>
    </row>
    <row r="67" spans="2:34">
      <c r="B67" s="90" t="s">
        <v>63</v>
      </c>
      <c r="C67" s="87" t="s">
        <v>56</v>
      </c>
      <c r="D67" s="82" t="s">
        <v>57</v>
      </c>
      <c r="E67" s="82"/>
      <c r="F67" s="82"/>
      <c r="G67" s="82"/>
      <c r="H67" s="98" t="s">
        <v>282</v>
      </c>
      <c r="I67" s="98"/>
      <c r="J67" s="98"/>
      <c r="K67" s="98"/>
      <c r="L67" s="98"/>
      <c r="M67" s="98"/>
      <c r="N67" s="98"/>
      <c r="O67" s="98"/>
      <c r="P67" s="82" t="s">
        <v>58</v>
      </c>
      <c r="Q67" s="82"/>
      <c r="R67" s="82"/>
      <c r="S67" s="82"/>
      <c r="T67" s="82"/>
      <c r="U67" s="82"/>
      <c r="V67" s="82"/>
      <c r="W67" s="193">
        <v>0.8</v>
      </c>
      <c r="X67" s="193"/>
      <c r="Y67" s="193"/>
      <c r="Z67" s="193"/>
      <c r="AA67" s="194"/>
      <c r="AC67" s="39" t="str">
        <f>IF((COUNTA(H67:O71)+COUNTA(W67:AA71)&gt;=2),"","Не указаны габариты паллет и %")</f>
        <v/>
      </c>
    </row>
    <row r="68" spans="2:34">
      <c r="B68" s="90"/>
      <c r="C68" s="87"/>
      <c r="D68" s="82" t="s">
        <v>59</v>
      </c>
      <c r="E68" s="82"/>
      <c r="F68" s="82"/>
      <c r="G68" s="82"/>
      <c r="H68" s="98" t="s">
        <v>283</v>
      </c>
      <c r="I68" s="111"/>
      <c r="J68" s="111"/>
      <c r="K68" s="111"/>
      <c r="L68" s="111"/>
      <c r="M68" s="111"/>
      <c r="N68" s="111"/>
      <c r="O68" s="111"/>
      <c r="P68" s="82" t="s">
        <v>58</v>
      </c>
      <c r="Q68" s="82"/>
      <c r="R68" s="82"/>
      <c r="S68" s="82"/>
      <c r="T68" s="82"/>
      <c r="U68" s="82"/>
      <c r="V68" s="82"/>
      <c r="W68" s="193">
        <v>0.2</v>
      </c>
      <c r="X68" s="193"/>
      <c r="Y68" s="193"/>
      <c r="Z68" s="193"/>
      <c r="AA68" s="194"/>
      <c r="AC68" s="39"/>
    </row>
    <row r="69" spans="2:34">
      <c r="B69" s="90"/>
      <c r="C69" s="87"/>
      <c r="D69" s="82" t="s">
        <v>60</v>
      </c>
      <c r="E69" s="82"/>
      <c r="F69" s="82"/>
      <c r="G69" s="82"/>
      <c r="H69" s="111"/>
      <c r="I69" s="111"/>
      <c r="J69" s="111"/>
      <c r="K69" s="111"/>
      <c r="L69" s="111"/>
      <c r="M69" s="111"/>
      <c r="N69" s="111"/>
      <c r="O69" s="111"/>
      <c r="P69" s="82" t="s">
        <v>58</v>
      </c>
      <c r="Q69" s="82"/>
      <c r="R69" s="82"/>
      <c r="S69" s="82"/>
      <c r="T69" s="82"/>
      <c r="U69" s="82"/>
      <c r="V69" s="82"/>
      <c r="W69" s="193"/>
      <c r="X69" s="193"/>
      <c r="Y69" s="193"/>
      <c r="Z69" s="193"/>
      <c r="AA69" s="194"/>
      <c r="AC69" s="39"/>
    </row>
    <row r="70" spans="2:34">
      <c r="B70" s="90"/>
      <c r="C70" s="87"/>
      <c r="D70" s="82" t="s">
        <v>61</v>
      </c>
      <c r="E70" s="82"/>
      <c r="F70" s="82"/>
      <c r="G70" s="82"/>
      <c r="H70" s="111"/>
      <c r="I70" s="111"/>
      <c r="J70" s="111"/>
      <c r="K70" s="111"/>
      <c r="L70" s="111"/>
      <c r="M70" s="111"/>
      <c r="N70" s="111"/>
      <c r="O70" s="111"/>
      <c r="P70" s="82" t="s">
        <v>58</v>
      </c>
      <c r="Q70" s="82"/>
      <c r="R70" s="82"/>
      <c r="S70" s="82"/>
      <c r="T70" s="82"/>
      <c r="U70" s="82"/>
      <c r="V70" s="82"/>
      <c r="W70" s="193"/>
      <c r="X70" s="193"/>
      <c r="Y70" s="193"/>
      <c r="Z70" s="193"/>
      <c r="AA70" s="194"/>
      <c r="AC70" s="39"/>
    </row>
    <row r="71" spans="2:34">
      <c r="B71" s="90"/>
      <c r="C71" s="87"/>
      <c r="D71" s="82" t="s">
        <v>62</v>
      </c>
      <c r="E71" s="82"/>
      <c r="F71" s="82"/>
      <c r="G71" s="82"/>
      <c r="H71" s="111"/>
      <c r="I71" s="111"/>
      <c r="J71" s="111"/>
      <c r="K71" s="111"/>
      <c r="L71" s="111"/>
      <c r="M71" s="111"/>
      <c r="N71" s="111"/>
      <c r="O71" s="111"/>
      <c r="P71" s="82" t="s">
        <v>58</v>
      </c>
      <c r="Q71" s="82"/>
      <c r="R71" s="82"/>
      <c r="S71" s="82"/>
      <c r="T71" s="82"/>
      <c r="U71" s="82"/>
      <c r="V71" s="82"/>
      <c r="W71" s="193"/>
      <c r="X71" s="193"/>
      <c r="Y71" s="193"/>
      <c r="Z71" s="193"/>
      <c r="AA71" s="194"/>
      <c r="AC71" s="39"/>
    </row>
    <row r="72" spans="2:34">
      <c r="B72" s="90" t="s">
        <v>67</v>
      </c>
      <c r="C72" s="112" t="s">
        <v>64</v>
      </c>
      <c r="D72" s="82" t="s">
        <v>65</v>
      </c>
      <c r="E72" s="82"/>
      <c r="F72" s="82"/>
      <c r="G72" s="82"/>
      <c r="H72" s="111">
        <v>650</v>
      </c>
      <c r="I72" s="111"/>
      <c r="J72" s="111"/>
      <c r="K72" s="111"/>
      <c r="L72" s="111"/>
      <c r="M72" s="111"/>
      <c r="N72" s="111"/>
      <c r="O72" s="111"/>
      <c r="P72" s="80"/>
      <c r="Q72" s="80"/>
      <c r="R72" s="80"/>
      <c r="S72" s="80"/>
      <c r="T72" s="80"/>
      <c r="U72" s="80"/>
      <c r="V72" s="80"/>
      <c r="W72" s="183"/>
      <c r="X72" s="183"/>
      <c r="Y72" s="183"/>
      <c r="Z72" s="183"/>
      <c r="AA72" s="184"/>
    </row>
    <row r="73" spans="2:34">
      <c r="B73" s="90"/>
      <c r="C73" s="112"/>
      <c r="D73" s="82" t="s">
        <v>66</v>
      </c>
      <c r="E73" s="82"/>
      <c r="F73" s="82"/>
      <c r="G73" s="82"/>
      <c r="H73" s="98">
        <v>950</v>
      </c>
      <c r="I73" s="98"/>
      <c r="J73" s="98"/>
      <c r="K73" s="98"/>
      <c r="L73" s="98"/>
      <c r="M73" s="98"/>
      <c r="N73" s="98"/>
      <c r="O73" s="98"/>
      <c r="P73" s="82" t="s">
        <v>58</v>
      </c>
      <c r="Q73" s="82"/>
      <c r="R73" s="82"/>
      <c r="S73" s="82"/>
      <c r="T73" s="82"/>
      <c r="U73" s="82"/>
      <c r="V73" s="82"/>
      <c r="W73" s="193">
        <v>0.25</v>
      </c>
      <c r="X73" s="193"/>
      <c r="Y73" s="193"/>
      <c r="Z73" s="193"/>
      <c r="AA73" s="194"/>
      <c r="AC73" s="40" t="str">
        <f>IF(H73=0,"Не указан макс. вес полной паллеты","")</f>
        <v/>
      </c>
    </row>
    <row r="74" spans="2:34">
      <c r="B74" s="90"/>
      <c r="C74" s="112"/>
      <c r="D74" s="82" t="s">
        <v>62</v>
      </c>
      <c r="E74" s="82"/>
      <c r="F74" s="82"/>
      <c r="G74" s="82"/>
      <c r="H74" s="111"/>
      <c r="I74" s="111"/>
      <c r="J74" s="111"/>
      <c r="K74" s="111"/>
      <c r="L74" s="111"/>
      <c r="M74" s="111"/>
      <c r="N74" s="111"/>
      <c r="O74" s="111"/>
      <c r="P74" s="82" t="s">
        <v>58</v>
      </c>
      <c r="Q74" s="82"/>
      <c r="R74" s="82"/>
      <c r="S74" s="82"/>
      <c r="T74" s="82"/>
      <c r="U74" s="82"/>
      <c r="V74" s="82"/>
      <c r="W74" s="193"/>
      <c r="X74" s="193"/>
      <c r="Y74" s="193"/>
      <c r="Z74" s="193"/>
      <c r="AA74" s="194"/>
    </row>
    <row r="75" spans="2:34">
      <c r="B75" s="90" t="s">
        <v>70</v>
      </c>
      <c r="C75" s="87" t="s">
        <v>68</v>
      </c>
      <c r="D75" s="82" t="s">
        <v>65</v>
      </c>
      <c r="E75" s="82"/>
      <c r="F75" s="82"/>
      <c r="G75" s="82"/>
      <c r="H75" s="98" t="s">
        <v>284</v>
      </c>
      <c r="I75" s="98"/>
      <c r="J75" s="98"/>
      <c r="K75" s="98"/>
      <c r="L75" s="98"/>
      <c r="M75" s="98"/>
      <c r="N75" s="98"/>
      <c r="O75" s="98"/>
      <c r="P75" s="82"/>
      <c r="Q75" s="82"/>
      <c r="R75" s="82"/>
      <c r="S75" s="82"/>
      <c r="T75" s="82"/>
      <c r="U75" s="82"/>
      <c r="V75" s="82"/>
      <c r="W75" s="183"/>
      <c r="X75" s="183"/>
      <c r="Y75" s="183"/>
      <c r="Z75" s="183"/>
      <c r="AA75" s="184"/>
    </row>
    <row r="76" spans="2:34">
      <c r="B76" s="90"/>
      <c r="C76" s="87"/>
      <c r="D76" s="82" t="s">
        <v>66</v>
      </c>
      <c r="E76" s="82"/>
      <c r="F76" s="82"/>
      <c r="G76" s="82"/>
      <c r="H76" s="98" t="s">
        <v>285</v>
      </c>
      <c r="I76" s="98"/>
      <c r="J76" s="98"/>
      <c r="K76" s="98"/>
      <c r="L76" s="98"/>
      <c r="M76" s="98"/>
      <c r="N76" s="98"/>
      <c r="O76" s="98"/>
      <c r="P76" s="82" t="s">
        <v>69</v>
      </c>
      <c r="Q76" s="82"/>
      <c r="R76" s="82"/>
      <c r="S76" s="82"/>
      <c r="T76" s="82"/>
      <c r="U76" s="82"/>
      <c r="V76" s="82"/>
      <c r="W76" s="193">
        <v>0.3</v>
      </c>
      <c r="X76" s="193"/>
      <c r="Y76" s="193"/>
      <c r="Z76" s="193"/>
      <c r="AA76" s="194"/>
    </row>
    <row r="77" spans="2:34">
      <c r="B77" s="90" t="s">
        <v>72</v>
      </c>
      <c r="C77" s="112" t="s">
        <v>71</v>
      </c>
      <c r="D77" s="82" t="s">
        <v>65</v>
      </c>
      <c r="E77" s="82"/>
      <c r="F77" s="82"/>
      <c r="G77" s="82"/>
      <c r="H77" s="98">
        <v>7</v>
      </c>
      <c r="I77" s="98"/>
      <c r="J77" s="98"/>
      <c r="K77" s="98"/>
      <c r="L77" s="98"/>
      <c r="M77" s="98"/>
      <c r="N77" s="98"/>
      <c r="O77" s="98"/>
      <c r="P77" s="80"/>
      <c r="Q77" s="80"/>
      <c r="R77" s="80"/>
      <c r="S77" s="80"/>
      <c r="T77" s="80"/>
      <c r="U77" s="80"/>
      <c r="V77" s="80"/>
      <c r="W77" s="183"/>
      <c r="X77" s="183"/>
      <c r="Y77" s="183"/>
      <c r="Z77" s="183"/>
      <c r="AA77" s="184"/>
      <c r="AC77" s="79" t="str">
        <f>IF((COUNTA(H77:O78))=0,"Не указан вес короба","")</f>
        <v/>
      </c>
    </row>
    <row r="78" spans="2:34">
      <c r="B78" s="90"/>
      <c r="C78" s="112"/>
      <c r="D78" s="82" t="s">
        <v>66</v>
      </c>
      <c r="E78" s="82"/>
      <c r="F78" s="82"/>
      <c r="G78" s="82"/>
      <c r="H78" s="111">
        <v>20</v>
      </c>
      <c r="I78" s="111"/>
      <c r="J78" s="111"/>
      <c r="K78" s="111"/>
      <c r="L78" s="111"/>
      <c r="M78" s="111"/>
      <c r="N78" s="111"/>
      <c r="O78" s="111"/>
      <c r="P78" s="82" t="s">
        <v>69</v>
      </c>
      <c r="Q78" s="82"/>
      <c r="R78" s="82"/>
      <c r="S78" s="82"/>
      <c r="T78" s="82"/>
      <c r="U78" s="82"/>
      <c r="V78" s="82"/>
      <c r="W78" s="193">
        <v>0.3</v>
      </c>
      <c r="X78" s="193"/>
      <c r="Y78" s="193"/>
      <c r="Z78" s="193"/>
      <c r="AA78" s="194"/>
      <c r="AC78" s="79"/>
    </row>
    <row r="79" spans="2:34">
      <c r="B79" s="109" t="s">
        <v>193</v>
      </c>
      <c r="C79" s="125" t="s">
        <v>73</v>
      </c>
      <c r="D79" s="137" t="s">
        <v>74</v>
      </c>
      <c r="E79" s="138"/>
      <c r="F79" s="138"/>
      <c r="G79" s="139"/>
      <c r="H79" s="188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90"/>
    </row>
    <row r="80" spans="2:34" ht="15.75" thickBot="1">
      <c r="B80" s="97"/>
      <c r="C80" s="126"/>
      <c r="D80" s="134" t="s">
        <v>75</v>
      </c>
      <c r="E80" s="135"/>
      <c r="F80" s="135"/>
      <c r="G80" s="136"/>
      <c r="H80" s="185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7"/>
    </row>
    <row r="81" spans="2:34" s="8" customFormat="1" ht="15.75" thickBot="1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59"/>
      <c r="AH81" s="53"/>
    </row>
    <row r="82" spans="2:34" ht="15.75" thickBot="1">
      <c r="B82" s="69">
        <v>7</v>
      </c>
      <c r="C82" s="115" t="s">
        <v>76</v>
      </c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6"/>
    </row>
    <row r="83" spans="2:34">
      <c r="B83" s="122" t="s">
        <v>77</v>
      </c>
      <c r="C83" s="124" t="s">
        <v>78</v>
      </c>
      <c r="D83" s="191" t="s">
        <v>57</v>
      </c>
      <c r="E83" s="191"/>
      <c r="F83" s="191"/>
      <c r="G83" s="191"/>
      <c r="H83" s="179" t="s">
        <v>256</v>
      </c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1"/>
      <c r="AC83" s="39" t="str">
        <f>IF((COUNTA(H83:AA85))=0,"Не указаны учётные характеристики","")</f>
        <v/>
      </c>
    </row>
    <row r="84" spans="2:34">
      <c r="B84" s="123"/>
      <c r="C84" s="112"/>
      <c r="D84" s="80" t="s">
        <v>79</v>
      </c>
      <c r="E84" s="80"/>
      <c r="F84" s="80"/>
      <c r="G84" s="80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92"/>
      <c r="AC84" s="39"/>
    </row>
    <row r="85" spans="2:34">
      <c r="B85" s="123"/>
      <c r="C85" s="112"/>
      <c r="D85" s="80" t="s">
        <v>60</v>
      </c>
      <c r="E85" s="80"/>
      <c r="F85" s="80"/>
      <c r="G85" s="80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92"/>
      <c r="AC85" s="39"/>
    </row>
    <row r="86" spans="2:34" ht="30">
      <c r="B86" s="42" t="s">
        <v>80</v>
      </c>
      <c r="C86" s="43" t="s">
        <v>81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1"/>
    </row>
    <row r="87" spans="2:34" ht="30">
      <c r="B87" s="42" t="s">
        <v>82</v>
      </c>
      <c r="C87" s="43" t="s">
        <v>83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1"/>
    </row>
    <row r="88" spans="2:34" ht="30">
      <c r="B88" s="42" t="s">
        <v>84</v>
      </c>
      <c r="C88" s="43" t="s">
        <v>85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1"/>
    </row>
    <row r="89" spans="2:34" ht="30">
      <c r="B89" s="42" t="s">
        <v>86</v>
      </c>
      <c r="C89" s="43" t="s">
        <v>87</v>
      </c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1"/>
    </row>
    <row r="90" spans="2:34" ht="30">
      <c r="B90" s="42" t="s">
        <v>88</v>
      </c>
      <c r="C90" s="43" t="s">
        <v>89</v>
      </c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1"/>
    </row>
    <row r="91" spans="2:34" ht="30.75" thickBot="1">
      <c r="B91" s="45" t="s">
        <v>90</v>
      </c>
      <c r="C91" s="44" t="s">
        <v>91</v>
      </c>
      <c r="D91" s="104">
        <v>1</v>
      </c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5"/>
      <c r="AC91" s="40" t="str">
        <f>IF(D91=0,"Не указано кол-во инвентаризаций","")</f>
        <v/>
      </c>
    </row>
    <row r="92" spans="2:34" s="8" customFormat="1" ht="15.75" thickBot="1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59"/>
      <c r="AH92" s="53"/>
    </row>
    <row r="93" spans="2:34" ht="15.75" thickBot="1">
      <c r="B93" s="70">
        <v>8</v>
      </c>
      <c r="C93" s="119" t="s">
        <v>92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20">
        <f>H113*H114+M113*H115+R113+W113</f>
        <v>167000</v>
      </c>
      <c r="Z93" s="120"/>
      <c r="AA93" s="121"/>
    </row>
    <row r="94" spans="2:34" s="21" customFormat="1" ht="23.25" customHeight="1">
      <c r="B94" s="89" t="s">
        <v>214</v>
      </c>
      <c r="C94" s="107" t="s">
        <v>215</v>
      </c>
      <c r="D94" s="106" t="s">
        <v>221</v>
      </c>
      <c r="E94" s="106"/>
      <c r="F94" s="106" t="s">
        <v>216</v>
      </c>
      <c r="G94" s="106"/>
      <c r="H94" s="106" t="s">
        <v>217</v>
      </c>
      <c r="I94" s="106"/>
      <c r="J94" s="106" t="s">
        <v>218</v>
      </c>
      <c r="K94" s="106"/>
      <c r="L94" s="106" t="s">
        <v>219</v>
      </c>
      <c r="M94" s="106"/>
      <c r="N94" s="106" t="s">
        <v>222</v>
      </c>
      <c r="O94" s="106"/>
      <c r="P94" s="106" t="s">
        <v>223</v>
      </c>
      <c r="Q94" s="106"/>
      <c r="R94" s="106" t="s">
        <v>224</v>
      </c>
      <c r="S94" s="106"/>
      <c r="T94" s="106" t="s">
        <v>225</v>
      </c>
      <c r="U94" s="106"/>
      <c r="V94" s="106" t="s">
        <v>226</v>
      </c>
      <c r="W94" s="106"/>
      <c r="X94" s="117" t="s">
        <v>227</v>
      </c>
      <c r="Y94" s="117"/>
      <c r="Z94" s="117" t="s">
        <v>228</v>
      </c>
      <c r="AA94" s="118"/>
      <c r="AB94" s="37"/>
      <c r="AD94" s="33"/>
      <c r="AH94" s="56"/>
    </row>
    <row r="95" spans="2:34" s="21" customFormat="1" ht="22.5" customHeight="1">
      <c r="B95" s="90"/>
      <c r="C95" s="108"/>
      <c r="D95" s="110"/>
      <c r="E95" s="110"/>
      <c r="F95" s="110">
        <v>0.25</v>
      </c>
      <c r="G95" s="110"/>
      <c r="H95" s="110">
        <v>0.5</v>
      </c>
      <c r="I95" s="110"/>
      <c r="J95" s="110">
        <v>0.15</v>
      </c>
      <c r="K95" s="110"/>
      <c r="L95" s="110">
        <v>0.1</v>
      </c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227"/>
      <c r="AB95" s="61">
        <f>SUM(D95:AA95)</f>
        <v>1</v>
      </c>
      <c r="AC95" s="39" t="str">
        <f>IF((COUNTA(D95:AA95))=0,"Не указано Распределение поступления ТС в течение суток","")</f>
        <v/>
      </c>
      <c r="AD95" s="33"/>
      <c r="AH95" s="56"/>
    </row>
    <row r="96" spans="2:34">
      <c r="B96" s="109" t="s">
        <v>107</v>
      </c>
      <c r="C96" s="308" t="s">
        <v>220</v>
      </c>
      <c r="D96" s="140" t="s">
        <v>207</v>
      </c>
      <c r="E96" s="140"/>
      <c r="F96" s="140"/>
      <c r="G96" s="140" t="s">
        <v>208</v>
      </c>
      <c r="H96" s="140"/>
      <c r="I96" s="140"/>
      <c r="J96" s="140" t="s">
        <v>209</v>
      </c>
      <c r="K96" s="140"/>
      <c r="L96" s="140"/>
      <c r="M96" s="140" t="s">
        <v>210</v>
      </c>
      <c r="N96" s="140"/>
      <c r="O96" s="140"/>
      <c r="P96" s="140" t="s">
        <v>211</v>
      </c>
      <c r="Q96" s="140"/>
      <c r="R96" s="140"/>
      <c r="S96" s="140" t="s">
        <v>212</v>
      </c>
      <c r="T96" s="140"/>
      <c r="U96" s="140"/>
      <c r="V96" s="140" t="s">
        <v>213</v>
      </c>
      <c r="W96" s="140"/>
      <c r="X96" s="140"/>
      <c r="Y96" s="140"/>
      <c r="Z96" s="140"/>
      <c r="AA96" s="245"/>
    </row>
    <row r="97" spans="2:29">
      <c r="B97" s="90"/>
      <c r="C97" s="309"/>
      <c r="D97" s="131">
        <v>0.3</v>
      </c>
      <c r="E97" s="132"/>
      <c r="F97" s="133"/>
      <c r="G97" s="131">
        <v>0.2</v>
      </c>
      <c r="H97" s="132"/>
      <c r="I97" s="133"/>
      <c r="J97" s="131">
        <v>0.15</v>
      </c>
      <c r="K97" s="132"/>
      <c r="L97" s="133"/>
      <c r="M97" s="131">
        <v>0.15</v>
      </c>
      <c r="N97" s="132"/>
      <c r="O97" s="133"/>
      <c r="P97" s="131">
        <v>0.2</v>
      </c>
      <c r="Q97" s="132"/>
      <c r="R97" s="133"/>
      <c r="S97" s="131"/>
      <c r="T97" s="132"/>
      <c r="U97" s="133"/>
      <c r="V97" s="131"/>
      <c r="W97" s="132"/>
      <c r="X97" s="133"/>
      <c r="Y97" s="305"/>
      <c r="Z97" s="306"/>
      <c r="AA97" s="307"/>
      <c r="AB97" s="61">
        <f>SUM(D97:AA97)</f>
        <v>1</v>
      </c>
      <c r="AC97" s="39" t="str">
        <f>IF((COUNTA(D97:X97))=0,"Не указано Распределение поступления ТС в течение недели","")</f>
        <v/>
      </c>
    </row>
    <row r="98" spans="2:29">
      <c r="B98" s="91" t="s">
        <v>108</v>
      </c>
      <c r="C98" s="108" t="s">
        <v>244</v>
      </c>
      <c r="D98" s="298" t="s">
        <v>245</v>
      </c>
      <c r="E98" s="299"/>
      <c r="F98" s="299"/>
      <c r="G98" s="299"/>
      <c r="H98" s="299"/>
      <c r="I98" s="299"/>
      <c r="J98" s="299"/>
      <c r="K98" s="300"/>
      <c r="L98" s="298" t="s">
        <v>246</v>
      </c>
      <c r="M98" s="299"/>
      <c r="N98" s="299"/>
      <c r="O98" s="299"/>
      <c r="P98" s="299"/>
      <c r="Q98" s="299"/>
      <c r="R98" s="299"/>
      <c r="S98" s="300"/>
      <c r="T98" s="298" t="s">
        <v>247</v>
      </c>
      <c r="U98" s="299"/>
      <c r="V98" s="299"/>
      <c r="W98" s="299"/>
      <c r="X98" s="299"/>
      <c r="Y98" s="299"/>
      <c r="Z98" s="299"/>
      <c r="AA98" s="301"/>
    </row>
    <row r="99" spans="2:29">
      <c r="B99" s="109"/>
      <c r="C99" s="108"/>
      <c r="D99" s="131">
        <v>0.1</v>
      </c>
      <c r="E99" s="132"/>
      <c r="F99" s="132"/>
      <c r="G99" s="132"/>
      <c r="H99" s="132"/>
      <c r="I99" s="132"/>
      <c r="J99" s="132"/>
      <c r="K99" s="133"/>
      <c r="L99" s="131">
        <v>0.3</v>
      </c>
      <c r="M99" s="132"/>
      <c r="N99" s="132"/>
      <c r="O99" s="132"/>
      <c r="P99" s="132"/>
      <c r="Q99" s="132"/>
      <c r="R99" s="132"/>
      <c r="S99" s="133"/>
      <c r="T99" s="131">
        <v>0.6</v>
      </c>
      <c r="U99" s="132"/>
      <c r="V99" s="132"/>
      <c r="W99" s="132"/>
      <c r="X99" s="132"/>
      <c r="Y99" s="132"/>
      <c r="Z99" s="132"/>
      <c r="AA99" s="302"/>
      <c r="AB99" s="61">
        <f>SUM(D99:AA99)</f>
        <v>1</v>
      </c>
      <c r="AC99" s="39" t="str">
        <f>IF((COUNTA(D99:AA99))=0,"Не указано Распределение поступления ТС в течение месяца","")</f>
        <v/>
      </c>
    </row>
    <row r="100" spans="2:29" ht="20.25" customHeight="1">
      <c r="B100" s="141" t="s">
        <v>112</v>
      </c>
      <c r="C100" s="108" t="s">
        <v>230</v>
      </c>
      <c r="D100" s="127" t="s">
        <v>195</v>
      </c>
      <c r="E100" s="127"/>
      <c r="F100" s="127" t="s">
        <v>196</v>
      </c>
      <c r="G100" s="127"/>
      <c r="H100" s="127" t="s">
        <v>197</v>
      </c>
      <c r="I100" s="127"/>
      <c r="J100" s="127" t="s">
        <v>198</v>
      </c>
      <c r="K100" s="127"/>
      <c r="L100" s="127" t="s">
        <v>199</v>
      </c>
      <c r="M100" s="127"/>
      <c r="N100" s="127" t="s">
        <v>200</v>
      </c>
      <c r="O100" s="127"/>
      <c r="P100" s="127" t="s">
        <v>201</v>
      </c>
      <c r="Q100" s="127"/>
      <c r="R100" s="127" t="s">
        <v>202</v>
      </c>
      <c r="S100" s="127"/>
      <c r="T100" s="127" t="s">
        <v>203</v>
      </c>
      <c r="U100" s="127"/>
      <c r="V100" s="127" t="s">
        <v>204</v>
      </c>
      <c r="W100" s="127"/>
      <c r="X100" s="127" t="s">
        <v>205</v>
      </c>
      <c r="Y100" s="127"/>
      <c r="Z100" s="127" t="s">
        <v>206</v>
      </c>
      <c r="AA100" s="128"/>
    </row>
    <row r="101" spans="2:29" ht="25.5" customHeight="1">
      <c r="B101" s="141"/>
      <c r="C101" s="108"/>
      <c r="D101" s="100">
        <v>0.9</v>
      </c>
      <c r="E101" s="100"/>
      <c r="F101" s="100">
        <v>0.95</v>
      </c>
      <c r="G101" s="100"/>
      <c r="H101" s="100">
        <v>1</v>
      </c>
      <c r="I101" s="100"/>
      <c r="J101" s="100">
        <v>1</v>
      </c>
      <c r="K101" s="100"/>
      <c r="L101" s="100">
        <v>1.05</v>
      </c>
      <c r="M101" s="100"/>
      <c r="N101" s="100">
        <v>1.05</v>
      </c>
      <c r="O101" s="100"/>
      <c r="P101" s="100">
        <v>1.1000000000000001</v>
      </c>
      <c r="Q101" s="100"/>
      <c r="R101" s="100">
        <v>1.2</v>
      </c>
      <c r="S101" s="100"/>
      <c r="T101" s="100">
        <v>1.2</v>
      </c>
      <c r="U101" s="100"/>
      <c r="V101" s="100">
        <v>1.25</v>
      </c>
      <c r="W101" s="100"/>
      <c r="X101" s="129">
        <v>1.2</v>
      </c>
      <c r="Y101" s="129"/>
      <c r="Z101" s="129">
        <v>1</v>
      </c>
      <c r="AA101" s="130"/>
      <c r="AB101" s="61"/>
      <c r="AC101" s="39" t="str">
        <f>IF((COUNTA(D101:AA101))=0,"Не указано Распределение поступления ТС в течение года","")</f>
        <v/>
      </c>
    </row>
    <row r="102" spans="2:29">
      <c r="B102" s="90" t="s">
        <v>114</v>
      </c>
      <c r="C102" s="182" t="s">
        <v>93</v>
      </c>
      <c r="D102" s="198" t="s">
        <v>94</v>
      </c>
      <c r="E102" s="198"/>
      <c r="F102" s="198"/>
      <c r="G102" s="198"/>
      <c r="H102" s="182" t="s">
        <v>95</v>
      </c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95"/>
    </row>
    <row r="103" spans="2:29">
      <c r="B103" s="90"/>
      <c r="C103" s="182"/>
      <c r="D103" s="198"/>
      <c r="E103" s="198"/>
      <c r="F103" s="198"/>
      <c r="G103" s="198"/>
      <c r="H103" s="182" t="s">
        <v>96</v>
      </c>
      <c r="I103" s="182"/>
      <c r="J103" s="182"/>
      <c r="K103" s="182"/>
      <c r="L103" s="182"/>
      <c r="M103" s="198" t="s">
        <v>97</v>
      </c>
      <c r="N103" s="198"/>
      <c r="O103" s="198"/>
      <c r="P103" s="198"/>
      <c r="Q103" s="198"/>
      <c r="R103" s="182" t="s">
        <v>98</v>
      </c>
      <c r="S103" s="182"/>
      <c r="T103" s="182"/>
      <c r="U103" s="182"/>
      <c r="V103" s="182"/>
      <c r="W103" s="182" t="s">
        <v>62</v>
      </c>
      <c r="X103" s="182"/>
      <c r="Y103" s="182"/>
      <c r="Z103" s="182"/>
      <c r="AA103" s="195"/>
    </row>
    <row r="104" spans="2:29">
      <c r="B104" s="90"/>
      <c r="C104" s="46" t="s">
        <v>99</v>
      </c>
      <c r="D104" s="196"/>
      <c r="E104" s="196"/>
      <c r="F104" s="196"/>
      <c r="G104" s="196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204"/>
      <c r="AC104" s="39" t="str">
        <f>IF((COUNTA(D104:G112)+COUNTA(H104:L112)+COUNTA(M104:Q112)+COUNTA(R104:V112)+COUNTA(W104:AA112)&gt;=2),"","Не указаны данные по объёмам входа")</f>
        <v/>
      </c>
    </row>
    <row r="105" spans="2:29">
      <c r="B105" s="90"/>
      <c r="C105" s="46" t="s">
        <v>100</v>
      </c>
      <c r="D105" s="196"/>
      <c r="E105" s="196"/>
      <c r="F105" s="196"/>
      <c r="G105" s="196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204"/>
      <c r="AC105" s="39"/>
    </row>
    <row r="106" spans="2:29">
      <c r="B106" s="90"/>
      <c r="C106" s="46" t="s">
        <v>101</v>
      </c>
      <c r="D106" s="196"/>
      <c r="E106" s="196"/>
      <c r="F106" s="196"/>
      <c r="G106" s="196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204"/>
      <c r="AC106" s="39"/>
    </row>
    <row r="107" spans="2:29">
      <c r="B107" s="90"/>
      <c r="C107" s="46" t="s">
        <v>102</v>
      </c>
      <c r="D107" s="196">
        <v>50</v>
      </c>
      <c r="E107" s="196"/>
      <c r="F107" s="196"/>
      <c r="G107" s="196"/>
      <c r="H107" s="197">
        <v>30</v>
      </c>
      <c r="I107" s="197"/>
      <c r="J107" s="197"/>
      <c r="K107" s="197"/>
      <c r="L107" s="197"/>
      <c r="M107" s="197">
        <v>3</v>
      </c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204"/>
      <c r="AC107" s="39"/>
    </row>
    <row r="108" spans="2:29">
      <c r="B108" s="90"/>
      <c r="C108" s="46" t="s">
        <v>103</v>
      </c>
      <c r="D108" s="196"/>
      <c r="E108" s="196"/>
      <c r="F108" s="196"/>
      <c r="G108" s="196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204"/>
      <c r="AC108" s="39"/>
    </row>
    <row r="109" spans="2:29">
      <c r="B109" s="90"/>
      <c r="C109" s="46" t="s">
        <v>104</v>
      </c>
      <c r="D109" s="196"/>
      <c r="E109" s="196"/>
      <c r="F109" s="196"/>
      <c r="G109" s="196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204"/>
      <c r="AC109" s="39"/>
    </row>
    <row r="110" spans="2:29">
      <c r="B110" s="90"/>
      <c r="C110" s="46" t="s">
        <v>105</v>
      </c>
      <c r="D110" s="196"/>
      <c r="E110" s="196"/>
      <c r="F110" s="196"/>
      <c r="G110" s="196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204"/>
      <c r="AC110" s="39"/>
    </row>
    <row r="111" spans="2:29">
      <c r="B111" s="90"/>
      <c r="C111" s="46" t="s">
        <v>106</v>
      </c>
      <c r="D111" s="196">
        <v>5</v>
      </c>
      <c r="E111" s="196"/>
      <c r="F111" s="196"/>
      <c r="G111" s="196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>
        <v>400</v>
      </c>
      <c r="S111" s="197"/>
      <c r="T111" s="197"/>
      <c r="U111" s="197"/>
      <c r="V111" s="197"/>
      <c r="W111" s="197"/>
      <c r="X111" s="197"/>
      <c r="Y111" s="197"/>
      <c r="Z111" s="197"/>
      <c r="AA111" s="204"/>
      <c r="AC111" s="39"/>
    </row>
    <row r="112" spans="2:29">
      <c r="B112" s="90"/>
      <c r="C112" s="46" t="s">
        <v>54</v>
      </c>
      <c r="D112" s="196"/>
      <c r="E112" s="196"/>
      <c r="F112" s="196"/>
      <c r="G112" s="196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204"/>
      <c r="AC112" s="39"/>
    </row>
    <row r="113" spans="2:34">
      <c r="B113" s="5" t="s">
        <v>116</v>
      </c>
      <c r="C113" s="47" t="s">
        <v>232</v>
      </c>
      <c r="D113" s="249">
        <f>SUM(D104:G112)</f>
        <v>55</v>
      </c>
      <c r="E113" s="249"/>
      <c r="F113" s="249"/>
      <c r="G113" s="249"/>
      <c r="H113" s="318">
        <f>$D$104*H104+$D$105*H105+$D$106*H106+$D$107*H107+$D$108*H108+$D$109*H109+$D$110*H110+$D$111*H111+$D$112*H112</f>
        <v>1500</v>
      </c>
      <c r="I113" s="318"/>
      <c r="J113" s="318"/>
      <c r="K113" s="318"/>
      <c r="L113" s="318"/>
      <c r="M113" s="249">
        <f>$D$104*M104+$D$105*M105+$D$106*M106+$D$107*M107+$D$108*M108+$D$109*M109+$D$110*M110+$D$111*M111+$D$112*M112</f>
        <v>150</v>
      </c>
      <c r="N113" s="249"/>
      <c r="O113" s="249"/>
      <c r="P113" s="249"/>
      <c r="Q113" s="249"/>
      <c r="R113" s="249">
        <f>$D$104*R104+$D$105*R105+$D$106*R106+$D$107*R107+$D$108*R108+$D$109*R109+$D$110*R110+$D$111*R111+$D$112*R112</f>
        <v>2000</v>
      </c>
      <c r="S113" s="249"/>
      <c r="T113" s="249"/>
      <c r="U113" s="249"/>
      <c r="V113" s="249"/>
      <c r="W113" s="249">
        <f>$D$104*W104+$D$105*W105+$D$106*W106+$D$107*W107+$D$108*W108+$D$109*W109+$D$110*W110+$D$111*W111+$D$112*W112</f>
        <v>0</v>
      </c>
      <c r="X113" s="249"/>
      <c r="Y113" s="249"/>
      <c r="Z113" s="249"/>
      <c r="AA113" s="250"/>
    </row>
    <row r="114" spans="2:34">
      <c r="B114" s="90" t="s">
        <v>234</v>
      </c>
      <c r="C114" s="88" t="s">
        <v>109</v>
      </c>
      <c r="D114" s="82" t="s">
        <v>110</v>
      </c>
      <c r="E114" s="82"/>
      <c r="F114" s="82"/>
      <c r="G114" s="199"/>
      <c r="H114" s="177">
        <v>100</v>
      </c>
      <c r="I114" s="177"/>
      <c r="J114" s="177"/>
      <c r="K114" s="177"/>
      <c r="L114" s="177"/>
      <c r="M114" s="200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3"/>
      <c r="AC114" s="39" t="str">
        <f>IF(H114=0,"Не указано кол-во кор. на мнонопаллете","")</f>
        <v/>
      </c>
    </row>
    <row r="115" spans="2:34">
      <c r="B115" s="90"/>
      <c r="C115" s="125"/>
      <c r="D115" s="82" t="s">
        <v>111</v>
      </c>
      <c r="E115" s="82"/>
      <c r="F115" s="82"/>
      <c r="G115" s="199"/>
      <c r="H115" s="177">
        <v>100</v>
      </c>
      <c r="I115" s="177"/>
      <c r="J115" s="177"/>
      <c r="K115" s="177"/>
      <c r="L115" s="177"/>
      <c r="M115" s="200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3"/>
      <c r="AC115" s="39" t="str">
        <f>IF(H115=0,"Не указано кол-во кор. на сборной паллете","")</f>
        <v/>
      </c>
    </row>
    <row r="116" spans="2:34">
      <c r="B116" s="64" t="s">
        <v>122</v>
      </c>
      <c r="C116" s="315" t="s">
        <v>296</v>
      </c>
      <c r="D116" s="316"/>
      <c r="E116" s="316"/>
      <c r="F116" s="316"/>
      <c r="G116" s="317"/>
      <c r="H116" s="177">
        <v>25</v>
      </c>
      <c r="I116" s="177"/>
      <c r="J116" s="177"/>
      <c r="K116" s="177"/>
      <c r="L116" s="177"/>
      <c r="M116" s="200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3"/>
      <c r="AC116" s="39" t="str">
        <f>IF(H116=0,"Не указано кол-во артикулов в 1 ТС","")</f>
        <v/>
      </c>
    </row>
    <row r="117" spans="2:34">
      <c r="B117" s="42" t="s">
        <v>235</v>
      </c>
      <c r="C117" s="87" t="s">
        <v>115</v>
      </c>
      <c r="D117" s="87"/>
      <c r="E117" s="87"/>
      <c r="F117" s="87"/>
      <c r="G117" s="87"/>
      <c r="H117" s="303">
        <v>3</v>
      </c>
      <c r="I117" s="303"/>
      <c r="J117" s="303"/>
      <c r="K117" s="303"/>
      <c r="L117" s="304"/>
      <c r="M117" s="200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3"/>
      <c r="AC117" s="39" t="str">
        <f t="shared" ref="AC117" si="56">IF(H117=0,"Не указано кол-во кор. на сборной паллете","")</f>
        <v/>
      </c>
    </row>
    <row r="118" spans="2:34">
      <c r="B118" s="42" t="s">
        <v>122</v>
      </c>
      <c r="C118" s="87" t="s">
        <v>113</v>
      </c>
      <c r="D118" s="87"/>
      <c r="E118" s="87"/>
      <c r="F118" s="87"/>
      <c r="G118" s="87"/>
      <c r="H118" s="303"/>
      <c r="I118" s="303"/>
      <c r="J118" s="303"/>
      <c r="K118" s="303"/>
      <c r="L118" s="304"/>
      <c r="M118" s="200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3"/>
      <c r="AC118" s="39"/>
    </row>
    <row r="119" spans="2:34">
      <c r="B119" s="42" t="s">
        <v>239</v>
      </c>
      <c r="C119" s="43" t="s">
        <v>117</v>
      </c>
      <c r="D119" s="200" t="s">
        <v>118</v>
      </c>
      <c r="E119" s="201"/>
      <c r="F119" s="201"/>
      <c r="G119" s="202"/>
      <c r="H119" s="209">
        <v>1E-4</v>
      </c>
      <c r="I119" s="210"/>
      <c r="J119" s="210"/>
      <c r="K119" s="210"/>
      <c r="L119" s="211"/>
      <c r="M119" s="215" t="s">
        <v>119</v>
      </c>
      <c r="N119" s="216"/>
      <c r="O119" s="216"/>
      <c r="P119" s="216"/>
      <c r="Q119" s="216"/>
      <c r="R119" s="216"/>
      <c r="S119" s="216"/>
      <c r="T119" s="217"/>
      <c r="U119" s="218">
        <f>ROUNDUP(H113*H114+M113*H115+R113+W113,1)</f>
        <v>167000</v>
      </c>
      <c r="V119" s="219"/>
      <c r="W119" s="219"/>
      <c r="X119" s="219"/>
      <c r="Y119" s="219"/>
      <c r="Z119" s="219"/>
      <c r="AA119" s="220"/>
      <c r="AC119" s="39" t="str">
        <f>IF(H119=0,"Не указан % брака на входе","")</f>
        <v/>
      </c>
    </row>
    <row r="120" spans="2:34" ht="45">
      <c r="B120" s="23" t="s">
        <v>236</v>
      </c>
      <c r="C120" s="43" t="s">
        <v>120</v>
      </c>
      <c r="D120" s="200" t="s">
        <v>118</v>
      </c>
      <c r="E120" s="201"/>
      <c r="F120" s="201"/>
      <c r="G120" s="202"/>
      <c r="H120" s="212"/>
      <c r="I120" s="213"/>
      <c r="J120" s="213"/>
      <c r="K120" s="213"/>
      <c r="L120" s="214"/>
      <c r="M120" s="215" t="s">
        <v>121</v>
      </c>
      <c r="N120" s="216"/>
      <c r="O120" s="216"/>
      <c r="P120" s="216"/>
      <c r="Q120" s="216"/>
      <c r="R120" s="216"/>
      <c r="S120" s="216"/>
      <c r="T120" s="217"/>
      <c r="U120" s="218">
        <f>H113*H114*H120+M113*H115*H120+R113*H120</f>
        <v>0</v>
      </c>
      <c r="V120" s="219"/>
      <c r="W120" s="219"/>
      <c r="X120" s="219"/>
      <c r="Y120" s="219"/>
      <c r="Z120" s="219"/>
      <c r="AA120" s="220"/>
      <c r="AC120" s="39" t="str">
        <f>IF(H120=0,"Не указан % штучного пересчета","")</f>
        <v>Не указан % штучного пересчета</v>
      </c>
    </row>
    <row r="121" spans="2:34">
      <c r="B121" s="90" t="s">
        <v>248</v>
      </c>
      <c r="C121" s="87" t="s">
        <v>123</v>
      </c>
      <c r="D121" s="199" t="s">
        <v>124</v>
      </c>
      <c r="E121" s="243"/>
      <c r="F121" s="243"/>
      <c r="G121" s="244"/>
      <c r="H121" s="153" t="s">
        <v>286</v>
      </c>
      <c r="I121" s="154"/>
      <c r="J121" s="154"/>
      <c r="K121" s="154"/>
      <c r="L121" s="154"/>
      <c r="M121" s="154"/>
      <c r="N121" s="154"/>
      <c r="O121" s="230"/>
      <c r="P121" s="234"/>
      <c r="Q121" s="235"/>
      <c r="R121" s="235"/>
      <c r="S121" s="235"/>
      <c r="T121" s="236"/>
      <c r="U121" s="221">
        <v>2</v>
      </c>
      <c r="V121" s="222"/>
      <c r="W121" s="222"/>
      <c r="X121" s="222"/>
      <c r="Y121" s="222"/>
      <c r="Z121" s="222"/>
      <c r="AA121" s="223"/>
      <c r="AC121" s="39" t="str">
        <f>IF((COUNTA(H121:O124)+COUNTA(U121:AA124)&gt;=2),"","Нет информации по документам входа и их кол-ву")</f>
        <v/>
      </c>
    </row>
    <row r="122" spans="2:34">
      <c r="B122" s="90"/>
      <c r="C122" s="87"/>
      <c r="D122" s="199" t="s">
        <v>125</v>
      </c>
      <c r="E122" s="243"/>
      <c r="F122" s="243"/>
      <c r="G122" s="244"/>
      <c r="H122" s="153" t="s">
        <v>287</v>
      </c>
      <c r="I122" s="154"/>
      <c r="J122" s="154"/>
      <c r="K122" s="154"/>
      <c r="L122" s="154"/>
      <c r="M122" s="154"/>
      <c r="N122" s="154"/>
      <c r="O122" s="230"/>
      <c r="P122" s="237"/>
      <c r="Q122" s="238"/>
      <c r="R122" s="238"/>
      <c r="S122" s="238"/>
      <c r="T122" s="239"/>
      <c r="U122" s="221">
        <v>2</v>
      </c>
      <c r="V122" s="222"/>
      <c r="W122" s="222"/>
      <c r="X122" s="222"/>
      <c r="Y122" s="222"/>
      <c r="Z122" s="222"/>
      <c r="AA122" s="223"/>
      <c r="AC122" s="39"/>
    </row>
    <row r="123" spans="2:34">
      <c r="B123" s="90"/>
      <c r="C123" s="87"/>
      <c r="D123" s="199" t="s">
        <v>126</v>
      </c>
      <c r="E123" s="243"/>
      <c r="F123" s="243"/>
      <c r="G123" s="244"/>
      <c r="H123" s="231"/>
      <c r="I123" s="154"/>
      <c r="J123" s="154"/>
      <c r="K123" s="154"/>
      <c r="L123" s="154"/>
      <c r="M123" s="154"/>
      <c r="N123" s="154"/>
      <c r="O123" s="230"/>
      <c r="P123" s="237"/>
      <c r="Q123" s="238"/>
      <c r="R123" s="238"/>
      <c r="S123" s="238"/>
      <c r="T123" s="239"/>
      <c r="U123" s="221"/>
      <c r="V123" s="222"/>
      <c r="W123" s="222"/>
      <c r="X123" s="222"/>
      <c r="Y123" s="222"/>
      <c r="Z123" s="222"/>
      <c r="AA123" s="223"/>
      <c r="AC123" s="39"/>
    </row>
    <row r="124" spans="2:34" ht="15.75" thickBot="1">
      <c r="B124" s="97"/>
      <c r="C124" s="126"/>
      <c r="D124" s="134" t="s">
        <v>127</v>
      </c>
      <c r="E124" s="135"/>
      <c r="F124" s="135"/>
      <c r="G124" s="136"/>
      <c r="H124" s="232"/>
      <c r="I124" s="151"/>
      <c r="J124" s="151"/>
      <c r="K124" s="151"/>
      <c r="L124" s="151"/>
      <c r="M124" s="151"/>
      <c r="N124" s="151"/>
      <c r="O124" s="233"/>
      <c r="P124" s="240"/>
      <c r="Q124" s="241"/>
      <c r="R124" s="241"/>
      <c r="S124" s="241"/>
      <c r="T124" s="242"/>
      <c r="U124" s="224"/>
      <c r="V124" s="225"/>
      <c r="W124" s="225"/>
      <c r="X124" s="225"/>
      <c r="Y124" s="225"/>
      <c r="Z124" s="225"/>
      <c r="AA124" s="226"/>
      <c r="AC124" s="39"/>
    </row>
    <row r="125" spans="2:34" s="8" customFormat="1" ht="15.75" thickBot="1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59"/>
      <c r="AH125" s="53"/>
    </row>
    <row r="126" spans="2:34" ht="15.75" thickBot="1">
      <c r="B126" s="70">
        <v>9</v>
      </c>
      <c r="C126" s="119" t="s">
        <v>128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228">
        <f>H146*H114+M146*H154+R146+W146</f>
        <v>165000</v>
      </c>
      <c r="Z126" s="228"/>
      <c r="AA126" s="229"/>
    </row>
    <row r="127" spans="2:34" s="21" customFormat="1" ht="22.5" customHeight="1">
      <c r="B127" s="89" t="s">
        <v>238</v>
      </c>
      <c r="C127" s="107" t="s">
        <v>215</v>
      </c>
      <c r="D127" s="106" t="s">
        <v>221</v>
      </c>
      <c r="E127" s="106"/>
      <c r="F127" s="106" t="s">
        <v>216</v>
      </c>
      <c r="G127" s="106"/>
      <c r="H127" s="106" t="s">
        <v>217</v>
      </c>
      <c r="I127" s="106"/>
      <c r="J127" s="106" t="s">
        <v>218</v>
      </c>
      <c r="K127" s="106"/>
      <c r="L127" s="106" t="s">
        <v>219</v>
      </c>
      <c r="M127" s="106"/>
      <c r="N127" s="106" t="s">
        <v>222</v>
      </c>
      <c r="O127" s="106"/>
      <c r="P127" s="106" t="s">
        <v>223</v>
      </c>
      <c r="Q127" s="106"/>
      <c r="R127" s="106" t="s">
        <v>224</v>
      </c>
      <c r="S127" s="106"/>
      <c r="T127" s="106" t="s">
        <v>225</v>
      </c>
      <c r="U127" s="106"/>
      <c r="V127" s="106" t="s">
        <v>226</v>
      </c>
      <c r="W127" s="106"/>
      <c r="X127" s="117" t="s">
        <v>227</v>
      </c>
      <c r="Y127" s="117"/>
      <c r="Z127" s="117" t="s">
        <v>228</v>
      </c>
      <c r="AA127" s="118"/>
      <c r="AB127" s="37"/>
      <c r="AD127" s="33"/>
      <c r="AH127" s="56"/>
    </row>
    <row r="128" spans="2:34" s="21" customFormat="1" ht="24.75" customHeight="1">
      <c r="B128" s="90"/>
      <c r="C128" s="108"/>
      <c r="D128" s="110">
        <v>0.35</v>
      </c>
      <c r="E128" s="110"/>
      <c r="F128" s="110">
        <v>0.25</v>
      </c>
      <c r="G128" s="110"/>
      <c r="H128" s="110">
        <v>0.3</v>
      </c>
      <c r="I128" s="110"/>
      <c r="J128" s="110">
        <v>0.1</v>
      </c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227"/>
      <c r="AB128" s="61">
        <f>SUM(D128:AA128)</f>
        <v>0.99999999999999989</v>
      </c>
      <c r="AC128" s="39" t="str">
        <f>IF((COUNTA(D128:AA128))=0,"Не указано Распределение поступления ТС в течение суток","")</f>
        <v/>
      </c>
      <c r="AD128" s="33"/>
      <c r="AH128" s="56"/>
    </row>
    <row r="129" spans="2:29">
      <c r="B129" s="90" t="s">
        <v>129</v>
      </c>
      <c r="C129" s="108" t="s">
        <v>220</v>
      </c>
      <c r="D129" s="284" t="s">
        <v>207</v>
      </c>
      <c r="E129" s="284"/>
      <c r="F129" s="284"/>
      <c r="G129" s="284" t="s">
        <v>208</v>
      </c>
      <c r="H129" s="284"/>
      <c r="I129" s="284"/>
      <c r="J129" s="284" t="s">
        <v>209</v>
      </c>
      <c r="K129" s="284"/>
      <c r="L129" s="284"/>
      <c r="M129" s="284" t="s">
        <v>210</v>
      </c>
      <c r="N129" s="284"/>
      <c r="O129" s="284"/>
      <c r="P129" s="284" t="s">
        <v>211</v>
      </c>
      <c r="Q129" s="284"/>
      <c r="R129" s="284"/>
      <c r="S129" s="284" t="s">
        <v>212</v>
      </c>
      <c r="T129" s="284"/>
      <c r="U129" s="284"/>
      <c r="V129" s="284" t="s">
        <v>213</v>
      </c>
      <c r="W129" s="284"/>
      <c r="X129" s="284"/>
      <c r="Y129" s="140"/>
      <c r="Z129" s="140"/>
      <c r="AA129" s="245"/>
    </row>
    <row r="130" spans="2:29">
      <c r="B130" s="90"/>
      <c r="C130" s="108"/>
      <c r="D130" s="193">
        <v>0.15</v>
      </c>
      <c r="E130" s="193"/>
      <c r="F130" s="193"/>
      <c r="G130" s="193">
        <v>0.2</v>
      </c>
      <c r="H130" s="193"/>
      <c r="I130" s="193"/>
      <c r="J130" s="193">
        <v>0.25</v>
      </c>
      <c r="K130" s="193"/>
      <c r="L130" s="193"/>
      <c r="M130" s="193">
        <v>0.25</v>
      </c>
      <c r="N130" s="193"/>
      <c r="O130" s="193"/>
      <c r="P130" s="193">
        <v>0.15</v>
      </c>
      <c r="Q130" s="193"/>
      <c r="R130" s="193"/>
      <c r="S130" s="193"/>
      <c r="T130" s="193"/>
      <c r="U130" s="193"/>
      <c r="V130" s="193"/>
      <c r="W130" s="193"/>
      <c r="X130" s="193"/>
      <c r="Y130" s="140"/>
      <c r="Z130" s="140"/>
      <c r="AA130" s="245"/>
      <c r="AB130" s="61">
        <f>SUM(D130:AA130)</f>
        <v>1</v>
      </c>
      <c r="AC130" s="39" t="str">
        <f>IF((COUNTA(D130:X130))=0,"Не указано Распределение поступления ТС в течение недели","")</f>
        <v/>
      </c>
    </row>
    <row r="131" spans="2:29">
      <c r="B131" s="91" t="s">
        <v>130</v>
      </c>
      <c r="C131" s="108" t="s">
        <v>244</v>
      </c>
      <c r="D131" s="298" t="s">
        <v>245</v>
      </c>
      <c r="E131" s="299"/>
      <c r="F131" s="299"/>
      <c r="G131" s="299"/>
      <c r="H131" s="299"/>
      <c r="I131" s="299"/>
      <c r="J131" s="299"/>
      <c r="K131" s="300"/>
      <c r="L131" s="298" t="s">
        <v>246</v>
      </c>
      <c r="M131" s="299"/>
      <c r="N131" s="299"/>
      <c r="O131" s="299"/>
      <c r="P131" s="299"/>
      <c r="Q131" s="299"/>
      <c r="R131" s="299"/>
      <c r="S131" s="300"/>
      <c r="T131" s="298" t="s">
        <v>247</v>
      </c>
      <c r="U131" s="299"/>
      <c r="V131" s="299"/>
      <c r="W131" s="299"/>
      <c r="X131" s="299"/>
      <c r="Y131" s="299"/>
      <c r="Z131" s="299"/>
      <c r="AA131" s="301"/>
    </row>
    <row r="132" spans="2:29">
      <c r="B132" s="109"/>
      <c r="C132" s="108"/>
      <c r="D132" s="131">
        <v>0.25</v>
      </c>
      <c r="E132" s="132"/>
      <c r="F132" s="132"/>
      <c r="G132" s="132"/>
      <c r="H132" s="132"/>
      <c r="I132" s="132"/>
      <c r="J132" s="132"/>
      <c r="K132" s="133"/>
      <c r="L132" s="131">
        <v>0.3</v>
      </c>
      <c r="M132" s="132"/>
      <c r="N132" s="132"/>
      <c r="O132" s="132"/>
      <c r="P132" s="132"/>
      <c r="Q132" s="132"/>
      <c r="R132" s="132"/>
      <c r="S132" s="133"/>
      <c r="T132" s="131">
        <v>0.45</v>
      </c>
      <c r="U132" s="132"/>
      <c r="V132" s="132"/>
      <c r="W132" s="132"/>
      <c r="X132" s="132"/>
      <c r="Y132" s="132"/>
      <c r="Z132" s="132"/>
      <c r="AA132" s="302"/>
      <c r="AB132" s="61">
        <f>SUM(D132:AA132)</f>
        <v>1</v>
      </c>
      <c r="AC132" s="39" t="str">
        <f>IF((COUNTA(D132:AA132))=0,"Не указано Распределение поступления ТС в течение месяца","")</f>
        <v/>
      </c>
    </row>
    <row r="133" spans="2:29" ht="22.5" customHeight="1">
      <c r="B133" s="141" t="s">
        <v>133</v>
      </c>
      <c r="C133" s="108" t="s">
        <v>230</v>
      </c>
      <c r="D133" s="127" t="s">
        <v>195</v>
      </c>
      <c r="E133" s="127"/>
      <c r="F133" s="127" t="s">
        <v>196</v>
      </c>
      <c r="G133" s="127"/>
      <c r="H133" s="127" t="s">
        <v>197</v>
      </c>
      <c r="I133" s="127"/>
      <c r="J133" s="127" t="s">
        <v>198</v>
      </c>
      <c r="K133" s="127"/>
      <c r="L133" s="127" t="s">
        <v>199</v>
      </c>
      <c r="M133" s="127"/>
      <c r="N133" s="127" t="s">
        <v>200</v>
      </c>
      <c r="O133" s="127"/>
      <c r="P133" s="127" t="s">
        <v>201</v>
      </c>
      <c r="Q133" s="127"/>
      <c r="R133" s="127" t="s">
        <v>202</v>
      </c>
      <c r="S133" s="127"/>
      <c r="T133" s="127" t="s">
        <v>203</v>
      </c>
      <c r="U133" s="127"/>
      <c r="V133" s="127" t="s">
        <v>204</v>
      </c>
      <c r="W133" s="127"/>
      <c r="X133" s="127" t="s">
        <v>205</v>
      </c>
      <c r="Y133" s="127"/>
      <c r="Z133" s="127" t="s">
        <v>206</v>
      </c>
      <c r="AA133" s="128"/>
    </row>
    <row r="134" spans="2:29" ht="24.75" customHeight="1">
      <c r="B134" s="141"/>
      <c r="C134" s="108"/>
      <c r="D134" s="100">
        <v>0.9</v>
      </c>
      <c r="E134" s="100"/>
      <c r="F134" s="100">
        <v>0.95</v>
      </c>
      <c r="G134" s="100"/>
      <c r="H134" s="100">
        <v>1</v>
      </c>
      <c r="I134" s="100"/>
      <c r="J134" s="100">
        <v>1</v>
      </c>
      <c r="K134" s="100"/>
      <c r="L134" s="100">
        <v>1.05</v>
      </c>
      <c r="M134" s="100"/>
      <c r="N134" s="100">
        <v>1.05</v>
      </c>
      <c r="O134" s="100"/>
      <c r="P134" s="100">
        <v>1.1000000000000001</v>
      </c>
      <c r="Q134" s="100"/>
      <c r="R134" s="100">
        <v>1.2</v>
      </c>
      <c r="S134" s="100"/>
      <c r="T134" s="100">
        <v>1.2</v>
      </c>
      <c r="U134" s="100"/>
      <c r="V134" s="100">
        <v>1.25</v>
      </c>
      <c r="W134" s="100"/>
      <c r="X134" s="129">
        <v>1.2</v>
      </c>
      <c r="Y134" s="129"/>
      <c r="Z134" s="129">
        <v>1</v>
      </c>
      <c r="AA134" s="130"/>
      <c r="AC134" s="39" t="str">
        <f>IF((COUNTA(D134:AA134))=0,"Не указано Распределение поступления ТС в течение года","")</f>
        <v/>
      </c>
    </row>
    <row r="135" spans="2:29">
      <c r="B135" s="90" t="s">
        <v>134</v>
      </c>
      <c r="C135" s="182" t="s">
        <v>93</v>
      </c>
      <c r="D135" s="198" t="s">
        <v>94</v>
      </c>
      <c r="E135" s="198"/>
      <c r="F135" s="198"/>
      <c r="G135" s="198"/>
      <c r="H135" s="182" t="s">
        <v>95</v>
      </c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95"/>
    </row>
    <row r="136" spans="2:29">
      <c r="B136" s="90"/>
      <c r="C136" s="182"/>
      <c r="D136" s="198"/>
      <c r="E136" s="198"/>
      <c r="F136" s="198"/>
      <c r="G136" s="198"/>
      <c r="H136" s="182" t="s">
        <v>96</v>
      </c>
      <c r="I136" s="182"/>
      <c r="J136" s="182"/>
      <c r="K136" s="182"/>
      <c r="L136" s="182"/>
      <c r="M136" s="198" t="s">
        <v>97</v>
      </c>
      <c r="N136" s="198"/>
      <c r="O136" s="198"/>
      <c r="P136" s="198"/>
      <c r="Q136" s="198"/>
      <c r="R136" s="182" t="s">
        <v>98</v>
      </c>
      <c r="S136" s="182"/>
      <c r="T136" s="182"/>
      <c r="U136" s="182"/>
      <c r="V136" s="182"/>
      <c r="W136" s="182" t="s">
        <v>62</v>
      </c>
      <c r="X136" s="182"/>
      <c r="Y136" s="182"/>
      <c r="Z136" s="182"/>
      <c r="AA136" s="195"/>
    </row>
    <row r="137" spans="2:29">
      <c r="B137" s="90"/>
      <c r="C137" s="46" t="s">
        <v>99</v>
      </c>
      <c r="D137" s="196"/>
      <c r="E137" s="196"/>
      <c r="F137" s="196"/>
      <c r="G137" s="196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204"/>
      <c r="AC137" s="39" t="str">
        <f>IF((COUNTA(D137:G145)+COUNTA(H137:L145)+COUNTA(M137:Q145)+COUNTA(R137:V145)+COUNTA(W137:AA145)&gt;=2),"","Не указаны данные по объёмам выхода")</f>
        <v/>
      </c>
    </row>
    <row r="138" spans="2:29">
      <c r="B138" s="90"/>
      <c r="C138" s="46" t="s">
        <v>100</v>
      </c>
      <c r="D138" s="196"/>
      <c r="E138" s="196"/>
      <c r="F138" s="196"/>
      <c r="G138" s="196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204"/>
      <c r="AC138" s="39"/>
    </row>
    <row r="139" spans="2:29">
      <c r="B139" s="90"/>
      <c r="C139" s="46" t="s">
        <v>101</v>
      </c>
      <c r="D139" s="196"/>
      <c r="E139" s="196"/>
      <c r="F139" s="196"/>
      <c r="G139" s="196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204"/>
      <c r="AC139" s="39"/>
    </row>
    <row r="140" spans="2:29">
      <c r="B140" s="90"/>
      <c r="C140" s="46" t="s">
        <v>102</v>
      </c>
      <c r="D140" s="196">
        <v>60</v>
      </c>
      <c r="E140" s="196"/>
      <c r="F140" s="196"/>
      <c r="G140" s="196"/>
      <c r="H140" s="197">
        <v>5</v>
      </c>
      <c r="I140" s="197"/>
      <c r="J140" s="197"/>
      <c r="K140" s="197"/>
      <c r="L140" s="197"/>
      <c r="M140" s="197">
        <v>25</v>
      </c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204"/>
      <c r="AC140" s="39"/>
    </row>
    <row r="141" spans="2:29">
      <c r="B141" s="90"/>
      <c r="C141" s="46" t="s">
        <v>103</v>
      </c>
      <c r="D141" s="196">
        <v>20</v>
      </c>
      <c r="E141" s="196"/>
      <c r="F141" s="196"/>
      <c r="G141" s="196"/>
      <c r="H141" s="197"/>
      <c r="I141" s="197"/>
      <c r="J141" s="197"/>
      <c r="K141" s="197"/>
      <c r="L141" s="197"/>
      <c r="M141" s="197">
        <v>12</v>
      </c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204"/>
      <c r="AC141" s="39"/>
    </row>
    <row r="142" spans="2:29">
      <c r="B142" s="90"/>
      <c r="C142" s="46" t="s">
        <v>104</v>
      </c>
      <c r="D142" s="196">
        <v>20</v>
      </c>
      <c r="E142" s="196"/>
      <c r="F142" s="196"/>
      <c r="G142" s="196"/>
      <c r="H142" s="197"/>
      <c r="I142" s="197"/>
      <c r="J142" s="197"/>
      <c r="K142" s="197"/>
      <c r="L142" s="197"/>
      <c r="M142" s="197">
        <v>8</v>
      </c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204"/>
      <c r="AC142" s="39"/>
    </row>
    <row r="143" spans="2:29">
      <c r="B143" s="90"/>
      <c r="C143" s="46" t="s">
        <v>105</v>
      </c>
      <c r="D143" s="196"/>
      <c r="E143" s="196"/>
      <c r="F143" s="196"/>
      <c r="G143" s="196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204"/>
      <c r="AC143" s="39"/>
    </row>
    <row r="144" spans="2:29">
      <c r="B144" s="90"/>
      <c r="C144" s="46" t="s">
        <v>106</v>
      </c>
      <c r="D144" s="196">
        <v>5</v>
      </c>
      <c r="E144" s="196"/>
      <c r="F144" s="196"/>
      <c r="G144" s="196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>
        <v>400</v>
      </c>
      <c r="S144" s="197"/>
      <c r="T144" s="197"/>
      <c r="U144" s="197"/>
      <c r="V144" s="197"/>
      <c r="W144" s="197"/>
      <c r="X144" s="197"/>
      <c r="Y144" s="197"/>
      <c r="Z144" s="197"/>
      <c r="AA144" s="204"/>
      <c r="AC144" s="39"/>
    </row>
    <row r="145" spans="2:31">
      <c r="B145" s="90"/>
      <c r="C145" s="46" t="s">
        <v>54</v>
      </c>
      <c r="D145" s="196"/>
      <c r="E145" s="196"/>
      <c r="F145" s="196"/>
      <c r="G145" s="196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204"/>
      <c r="AC145" s="39"/>
    </row>
    <row r="146" spans="2:31">
      <c r="B146" s="5" t="s">
        <v>136</v>
      </c>
      <c r="C146" s="47" t="s">
        <v>237</v>
      </c>
      <c r="D146" s="249">
        <f>SUM(D137:G145)</f>
        <v>105</v>
      </c>
      <c r="E146" s="249"/>
      <c r="F146" s="249"/>
      <c r="G146" s="249"/>
      <c r="H146" s="249">
        <f>$D$137*H137+$D$15*H138+$D$139*H139+$D$140*H140+$D$141*H141+$D$142*H142+$D$143*H143+$D$144*H144+$D$145*H145</f>
        <v>300</v>
      </c>
      <c r="I146" s="249"/>
      <c r="J146" s="249"/>
      <c r="K146" s="249"/>
      <c r="L146" s="249"/>
      <c r="M146" s="249">
        <f>$D$137*M137+$D$15*M138+$D$139*M139+$D$140*M140+$D$141*M141+$D$142*M142+$D$143*M143+$D$144*M144+$D$145*M145</f>
        <v>1900</v>
      </c>
      <c r="N146" s="249"/>
      <c r="O146" s="249"/>
      <c r="P146" s="249"/>
      <c r="Q146" s="249"/>
      <c r="R146" s="249">
        <f>$D$137*R137+$D$15*R138+$D$139*R139+$D$140*R140+$D$141*R141+$D$142*R142+$D$143*R143+$D$144*R144+$D$145*R145</f>
        <v>2000</v>
      </c>
      <c r="S146" s="249"/>
      <c r="T146" s="249"/>
      <c r="U146" s="249"/>
      <c r="V146" s="249"/>
      <c r="W146" s="249">
        <f>$D$137*W137+$D$15*W138+$D$139*W139+$D$140*W140+$D$141*W141+$D$142*W142+$D$143*W143+$D$144*W144+$D$145*W145</f>
        <v>0</v>
      </c>
      <c r="X146" s="249"/>
      <c r="Y146" s="249"/>
      <c r="Z146" s="249"/>
      <c r="AA146" s="250"/>
      <c r="AE146" s="39" t="str">
        <f>IF(((ABS(Y126-Y93))/MAX(Y126,Y93))&gt;20%,"Вход не равен выходу; просьба проверить данные","")</f>
        <v/>
      </c>
    </row>
    <row r="147" spans="2:31">
      <c r="B147" s="90" t="s">
        <v>138</v>
      </c>
      <c r="C147" s="248" t="s">
        <v>250</v>
      </c>
      <c r="D147" s="82" t="s">
        <v>96</v>
      </c>
      <c r="E147" s="82"/>
      <c r="F147" s="82"/>
      <c r="G147" s="82"/>
      <c r="H147" s="246">
        <f>H146</f>
        <v>300</v>
      </c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7"/>
    </row>
    <row r="148" spans="2:31">
      <c r="B148" s="90"/>
      <c r="C148" s="248"/>
      <c r="D148" s="82" t="s">
        <v>188</v>
      </c>
      <c r="E148" s="82"/>
      <c r="F148" s="82"/>
      <c r="G148" s="82"/>
      <c r="H148" s="246">
        <f>F146*E154+H146</f>
        <v>300</v>
      </c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7"/>
    </row>
    <row r="149" spans="2:31">
      <c r="B149" s="90"/>
      <c r="C149" s="248"/>
      <c r="D149" s="82" t="s">
        <v>131</v>
      </c>
      <c r="E149" s="82"/>
      <c r="F149" s="82"/>
      <c r="G149" s="82"/>
      <c r="H149" s="177"/>
      <c r="I149" s="177"/>
      <c r="J149" s="177"/>
      <c r="K149" s="177"/>
      <c r="L149" s="177"/>
      <c r="M149" s="140" t="s">
        <v>132</v>
      </c>
      <c r="N149" s="140"/>
      <c r="O149" s="140"/>
      <c r="P149" s="140"/>
      <c r="Q149" s="140"/>
      <c r="R149" s="140"/>
      <c r="S149" s="140"/>
      <c r="T149" s="140"/>
      <c r="U149" s="140"/>
      <c r="V149" s="246" t="str">
        <f>IFERROR(H149/H155,"")</f>
        <v/>
      </c>
      <c r="W149" s="246"/>
      <c r="X149" s="246"/>
      <c r="Y149" s="246"/>
      <c r="Z149" s="246"/>
      <c r="AA149" s="247"/>
      <c r="AC149" s="39" t="str">
        <f>IF(H149=0,"Не указано кол-во штук","")</f>
        <v>Не указано кол-во штук</v>
      </c>
    </row>
    <row r="150" spans="2:31">
      <c r="B150" s="90"/>
      <c r="C150" s="248"/>
      <c r="D150" s="82" t="s">
        <v>62</v>
      </c>
      <c r="E150" s="82"/>
      <c r="F150" s="82"/>
      <c r="G150" s="82"/>
      <c r="H150" s="246">
        <f>W146</f>
        <v>0</v>
      </c>
      <c r="I150" s="246"/>
      <c r="J150" s="246"/>
      <c r="K150" s="246"/>
      <c r="L150" s="246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245"/>
    </row>
    <row r="151" spans="2:31">
      <c r="B151" s="42" t="s">
        <v>140</v>
      </c>
      <c r="C151" s="112" t="s">
        <v>242</v>
      </c>
      <c r="D151" s="112"/>
      <c r="E151" s="112"/>
      <c r="F151" s="112"/>
      <c r="G151" s="112"/>
      <c r="H151" s="177">
        <v>200</v>
      </c>
      <c r="I151" s="177"/>
      <c r="J151" s="177"/>
      <c r="K151" s="177"/>
      <c r="L151" s="177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1"/>
      <c r="AC151" s="39" t="str">
        <f>IF(H151=0,"Нет информации о кол-ве заказов в месяц","")</f>
        <v/>
      </c>
    </row>
    <row r="152" spans="2:31">
      <c r="B152" s="42" t="s">
        <v>142</v>
      </c>
      <c r="C152" s="87" t="s">
        <v>135</v>
      </c>
      <c r="D152" s="87"/>
      <c r="E152" s="87"/>
      <c r="F152" s="87"/>
      <c r="G152" s="87"/>
      <c r="H152" s="177">
        <v>5</v>
      </c>
      <c r="I152" s="177"/>
      <c r="J152" s="177"/>
      <c r="K152" s="177"/>
      <c r="L152" s="177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1"/>
      <c r="AC152" s="39" t="str">
        <f>IF(H152=0,"Нет информации о кол-ве артикулов в заказе","")</f>
        <v/>
      </c>
    </row>
    <row r="153" spans="2:31">
      <c r="B153" s="42" t="s">
        <v>239</v>
      </c>
      <c r="C153" s="112" t="s">
        <v>137</v>
      </c>
      <c r="D153" s="112"/>
      <c r="E153" s="112"/>
      <c r="F153" s="112"/>
      <c r="G153" s="112"/>
      <c r="H153" s="177">
        <v>2</v>
      </c>
      <c r="I153" s="177"/>
      <c r="J153" s="177"/>
      <c r="K153" s="177"/>
      <c r="L153" s="177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1"/>
      <c r="AC153" s="39" t="str">
        <f>IF(H153=0,"Нет информации о кол-ве заказов в ТС","")</f>
        <v/>
      </c>
    </row>
    <row r="154" spans="2:31">
      <c r="B154" s="31" t="s">
        <v>240</v>
      </c>
      <c r="C154" s="112" t="s">
        <v>139</v>
      </c>
      <c r="D154" s="112"/>
      <c r="E154" s="112"/>
      <c r="F154" s="112"/>
      <c r="G154" s="112"/>
      <c r="H154" s="177">
        <v>70</v>
      </c>
      <c r="I154" s="177"/>
      <c r="J154" s="177"/>
      <c r="K154" s="177"/>
      <c r="L154" s="177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1"/>
      <c r="AC154" s="39" t="str">
        <f>IF(H154=0,"Нет информации о кол-ве коробов на сборной паллете","")</f>
        <v/>
      </c>
    </row>
    <row r="155" spans="2:31">
      <c r="B155" s="42" t="s">
        <v>241</v>
      </c>
      <c r="C155" s="112" t="s">
        <v>141</v>
      </c>
      <c r="D155" s="112"/>
      <c r="E155" s="112"/>
      <c r="F155" s="112"/>
      <c r="G155" s="112"/>
      <c r="H155" s="177"/>
      <c r="I155" s="177"/>
      <c r="J155" s="177"/>
      <c r="K155" s="177"/>
      <c r="L155" s="177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1"/>
      <c r="AC155" s="39" t="str">
        <f>IF(H155=0,"Нет информации о кол-ве штук в сборном коробе","")</f>
        <v>Нет информации о кол-ве штук в сборном коробе</v>
      </c>
    </row>
    <row r="156" spans="2:31">
      <c r="B156" s="90" t="s">
        <v>249</v>
      </c>
      <c r="C156" s="251" t="s">
        <v>143</v>
      </c>
      <c r="D156" s="82" t="s">
        <v>124</v>
      </c>
      <c r="E156" s="82"/>
      <c r="F156" s="82"/>
      <c r="G156" s="82"/>
      <c r="H156" s="98" t="s">
        <v>288</v>
      </c>
      <c r="I156" s="111"/>
      <c r="J156" s="111"/>
      <c r="K156" s="111"/>
      <c r="L156" s="111"/>
      <c r="M156" s="111"/>
      <c r="N156" s="111"/>
      <c r="O156" s="111"/>
      <c r="P156" s="256" t="s">
        <v>233</v>
      </c>
      <c r="Q156" s="256"/>
      <c r="R156" s="256"/>
      <c r="S156" s="256"/>
      <c r="T156" s="256"/>
      <c r="U156" s="197">
        <v>4</v>
      </c>
      <c r="V156" s="197"/>
      <c r="W156" s="197"/>
      <c r="X156" s="197"/>
      <c r="Y156" s="197"/>
      <c r="Z156" s="197"/>
      <c r="AA156" s="204"/>
      <c r="AC156" s="39" t="str">
        <f>IF((COUNTA(H156:O163)+COUNTA(U156:AA163)&gt;=2),"","Нет информации по документам выхода и их кол-ву")</f>
        <v/>
      </c>
    </row>
    <row r="157" spans="2:31">
      <c r="B157" s="90"/>
      <c r="C157" s="251"/>
      <c r="D157" s="82" t="s">
        <v>125</v>
      </c>
      <c r="E157" s="82"/>
      <c r="F157" s="82"/>
      <c r="G157" s="82"/>
      <c r="H157" s="98" t="s">
        <v>289</v>
      </c>
      <c r="I157" s="111"/>
      <c r="J157" s="111"/>
      <c r="K157" s="111"/>
      <c r="L157" s="111"/>
      <c r="M157" s="111"/>
      <c r="N157" s="111"/>
      <c r="O157" s="111"/>
      <c r="P157" s="256"/>
      <c r="Q157" s="256"/>
      <c r="R157" s="256"/>
      <c r="S157" s="256"/>
      <c r="T157" s="256"/>
      <c r="U157" s="197">
        <v>4</v>
      </c>
      <c r="V157" s="197"/>
      <c r="W157" s="197"/>
      <c r="X157" s="197"/>
      <c r="Y157" s="197"/>
      <c r="Z157" s="197"/>
      <c r="AA157" s="204"/>
      <c r="AC157" s="39"/>
    </row>
    <row r="158" spans="2:31">
      <c r="B158" s="90"/>
      <c r="C158" s="251"/>
      <c r="D158" s="82" t="s">
        <v>126</v>
      </c>
      <c r="E158" s="82"/>
      <c r="F158" s="82"/>
      <c r="G158" s="82"/>
      <c r="H158" s="98" t="s">
        <v>290</v>
      </c>
      <c r="I158" s="111"/>
      <c r="J158" s="111"/>
      <c r="K158" s="111"/>
      <c r="L158" s="111"/>
      <c r="M158" s="111"/>
      <c r="N158" s="111"/>
      <c r="O158" s="111"/>
      <c r="P158" s="256"/>
      <c r="Q158" s="256"/>
      <c r="R158" s="256"/>
      <c r="S158" s="256"/>
      <c r="T158" s="256"/>
      <c r="U158" s="197">
        <v>4</v>
      </c>
      <c r="V158" s="197"/>
      <c r="W158" s="197"/>
      <c r="X158" s="197"/>
      <c r="Y158" s="197"/>
      <c r="Z158" s="197"/>
      <c r="AA158" s="204"/>
      <c r="AC158" s="39"/>
    </row>
    <row r="159" spans="2:31">
      <c r="B159" s="90"/>
      <c r="C159" s="251"/>
      <c r="D159" s="82" t="s">
        <v>127</v>
      </c>
      <c r="E159" s="82"/>
      <c r="F159" s="82"/>
      <c r="G159" s="82"/>
      <c r="H159" s="98" t="s">
        <v>291</v>
      </c>
      <c r="I159" s="111"/>
      <c r="J159" s="111"/>
      <c r="K159" s="111"/>
      <c r="L159" s="111"/>
      <c r="M159" s="111"/>
      <c r="N159" s="111"/>
      <c r="O159" s="111"/>
      <c r="P159" s="256"/>
      <c r="Q159" s="256"/>
      <c r="R159" s="256"/>
      <c r="S159" s="256"/>
      <c r="T159" s="256"/>
      <c r="U159" s="197">
        <v>4</v>
      </c>
      <c r="V159" s="197"/>
      <c r="W159" s="197"/>
      <c r="X159" s="197"/>
      <c r="Y159" s="197"/>
      <c r="Z159" s="197"/>
      <c r="AA159" s="204"/>
      <c r="AC159" s="39"/>
    </row>
    <row r="160" spans="2:31">
      <c r="B160" s="90"/>
      <c r="C160" s="251"/>
      <c r="D160" s="82" t="s">
        <v>144</v>
      </c>
      <c r="E160" s="82"/>
      <c r="F160" s="82"/>
      <c r="G160" s="82"/>
      <c r="H160" s="255" t="s">
        <v>292</v>
      </c>
      <c r="I160" s="254"/>
      <c r="J160" s="254"/>
      <c r="K160" s="254"/>
      <c r="L160" s="254"/>
      <c r="M160" s="254"/>
      <c r="N160" s="254"/>
      <c r="O160" s="254"/>
      <c r="P160" s="256"/>
      <c r="Q160" s="256"/>
      <c r="R160" s="256"/>
      <c r="S160" s="256"/>
      <c r="T160" s="256"/>
      <c r="U160" s="197">
        <v>2</v>
      </c>
      <c r="V160" s="197"/>
      <c r="W160" s="197"/>
      <c r="X160" s="197"/>
      <c r="Y160" s="197"/>
      <c r="Z160" s="197"/>
      <c r="AA160" s="204"/>
      <c r="AC160" s="39"/>
    </row>
    <row r="161" spans="2:34">
      <c r="B161" s="90"/>
      <c r="C161" s="251"/>
      <c r="D161" s="82" t="s">
        <v>145</v>
      </c>
      <c r="E161" s="82"/>
      <c r="F161" s="82"/>
      <c r="G161" s="82"/>
      <c r="H161" s="254"/>
      <c r="I161" s="254"/>
      <c r="J161" s="254"/>
      <c r="K161" s="254"/>
      <c r="L161" s="254"/>
      <c r="M161" s="254"/>
      <c r="N161" s="254"/>
      <c r="O161" s="254"/>
      <c r="P161" s="256"/>
      <c r="Q161" s="256"/>
      <c r="R161" s="256"/>
      <c r="S161" s="256"/>
      <c r="T161" s="256"/>
      <c r="U161" s="197"/>
      <c r="V161" s="197"/>
      <c r="W161" s="197"/>
      <c r="X161" s="197"/>
      <c r="Y161" s="197"/>
      <c r="Z161" s="197"/>
      <c r="AA161" s="204"/>
      <c r="AC161" s="39"/>
    </row>
    <row r="162" spans="2:34">
      <c r="B162" s="90"/>
      <c r="C162" s="251"/>
      <c r="D162" s="82" t="s">
        <v>146</v>
      </c>
      <c r="E162" s="82"/>
      <c r="F162" s="82"/>
      <c r="G162" s="82"/>
      <c r="H162" s="254"/>
      <c r="I162" s="254"/>
      <c r="J162" s="254"/>
      <c r="K162" s="254"/>
      <c r="L162" s="254"/>
      <c r="M162" s="254"/>
      <c r="N162" s="254"/>
      <c r="O162" s="254"/>
      <c r="P162" s="256"/>
      <c r="Q162" s="256"/>
      <c r="R162" s="256"/>
      <c r="S162" s="256"/>
      <c r="T162" s="256"/>
      <c r="U162" s="197"/>
      <c r="V162" s="197"/>
      <c r="W162" s="197"/>
      <c r="X162" s="197"/>
      <c r="Y162" s="197"/>
      <c r="Z162" s="197"/>
      <c r="AA162" s="204"/>
      <c r="AC162" s="39"/>
    </row>
    <row r="163" spans="2:34" ht="15.75" thickBot="1">
      <c r="B163" s="97"/>
      <c r="C163" s="252"/>
      <c r="D163" s="99" t="s">
        <v>147</v>
      </c>
      <c r="E163" s="99"/>
      <c r="F163" s="99"/>
      <c r="G163" s="99"/>
      <c r="H163" s="253"/>
      <c r="I163" s="253"/>
      <c r="J163" s="253"/>
      <c r="K163" s="253"/>
      <c r="L163" s="253"/>
      <c r="M163" s="253"/>
      <c r="N163" s="253"/>
      <c r="O163" s="253"/>
      <c r="P163" s="257"/>
      <c r="Q163" s="257"/>
      <c r="R163" s="257"/>
      <c r="S163" s="257"/>
      <c r="T163" s="257"/>
      <c r="U163" s="258"/>
      <c r="V163" s="258"/>
      <c r="W163" s="258"/>
      <c r="X163" s="258"/>
      <c r="Y163" s="258"/>
      <c r="Z163" s="258"/>
      <c r="AA163" s="259"/>
      <c r="AC163" s="39"/>
    </row>
    <row r="164" spans="2:34" s="8" customFormat="1" ht="15.75" thickBot="1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59"/>
      <c r="AH164" s="53"/>
    </row>
    <row r="165" spans="2:34" ht="15.75" thickBot="1">
      <c r="B165" s="70">
        <v>10</v>
      </c>
      <c r="C165" s="119" t="s">
        <v>148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49"/>
    </row>
    <row r="166" spans="2:34">
      <c r="B166" s="24"/>
      <c r="C166" s="275" t="s">
        <v>149</v>
      </c>
      <c r="D166" s="275"/>
      <c r="E166" s="275"/>
      <c r="F166" s="275"/>
      <c r="G166" s="275"/>
      <c r="H166" s="275"/>
      <c r="I166" s="275"/>
      <c r="J166" s="294" t="s">
        <v>150</v>
      </c>
      <c r="K166" s="294"/>
      <c r="L166" s="294"/>
      <c r="M166" s="294"/>
      <c r="N166" s="294"/>
      <c r="O166" s="294"/>
      <c r="P166" s="294"/>
      <c r="Q166" s="295" t="s">
        <v>151</v>
      </c>
      <c r="R166" s="296"/>
      <c r="S166" s="296"/>
      <c r="T166" s="296"/>
      <c r="U166" s="296"/>
      <c r="V166" s="296"/>
      <c r="W166" s="296"/>
      <c r="X166" s="296"/>
      <c r="Y166" s="296"/>
      <c r="Z166" s="296"/>
      <c r="AA166" s="297"/>
    </row>
    <row r="167" spans="2:34">
      <c r="B167" s="42" t="s">
        <v>152</v>
      </c>
      <c r="C167" s="166" t="s">
        <v>153</v>
      </c>
      <c r="D167" s="166"/>
      <c r="E167" s="166"/>
      <c r="F167" s="166"/>
      <c r="G167" s="166"/>
      <c r="H167" s="166"/>
      <c r="I167" s="166"/>
      <c r="J167" s="92" t="s">
        <v>154</v>
      </c>
      <c r="K167" s="92"/>
      <c r="L167" s="92"/>
      <c r="M167" s="92"/>
      <c r="N167" s="92"/>
      <c r="O167" s="92"/>
      <c r="P167" s="92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245"/>
    </row>
    <row r="168" spans="2:34">
      <c r="B168" s="42" t="s">
        <v>155</v>
      </c>
      <c r="C168" s="166" t="s">
        <v>243</v>
      </c>
      <c r="D168" s="166"/>
      <c r="E168" s="166"/>
      <c r="F168" s="166"/>
      <c r="G168" s="166"/>
      <c r="H168" s="166"/>
      <c r="I168" s="166"/>
      <c r="J168" s="92" t="s">
        <v>154</v>
      </c>
      <c r="K168" s="92"/>
      <c r="L168" s="92"/>
      <c r="M168" s="92"/>
      <c r="N168" s="92"/>
      <c r="O168" s="92"/>
      <c r="P168" s="92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245"/>
    </row>
    <row r="169" spans="2:34">
      <c r="B169" s="42" t="s">
        <v>156</v>
      </c>
      <c r="C169" s="166"/>
      <c r="D169" s="166"/>
      <c r="E169" s="166"/>
      <c r="F169" s="166"/>
      <c r="G169" s="166"/>
      <c r="H169" s="166"/>
      <c r="I169" s="166"/>
      <c r="J169" s="92"/>
      <c r="K169" s="92"/>
      <c r="L169" s="92"/>
      <c r="M169" s="92"/>
      <c r="N169" s="92"/>
      <c r="O169" s="92"/>
      <c r="P169" s="92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245"/>
    </row>
    <row r="170" spans="2:34">
      <c r="B170" s="42" t="s">
        <v>157</v>
      </c>
      <c r="C170" s="166"/>
      <c r="D170" s="166"/>
      <c r="E170" s="166"/>
      <c r="F170" s="166"/>
      <c r="G170" s="166"/>
      <c r="H170" s="166"/>
      <c r="I170" s="166"/>
      <c r="J170" s="92"/>
      <c r="K170" s="92"/>
      <c r="L170" s="92"/>
      <c r="M170" s="92"/>
      <c r="N170" s="92"/>
      <c r="O170" s="92"/>
      <c r="P170" s="92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245"/>
    </row>
    <row r="171" spans="2:34">
      <c r="B171" s="42" t="s">
        <v>158</v>
      </c>
      <c r="C171" s="166"/>
      <c r="D171" s="166"/>
      <c r="E171" s="166"/>
      <c r="F171" s="166"/>
      <c r="G171" s="166"/>
      <c r="H171" s="166"/>
      <c r="I171" s="166"/>
      <c r="J171" s="92"/>
      <c r="K171" s="92"/>
      <c r="L171" s="92"/>
      <c r="M171" s="92"/>
      <c r="N171" s="92"/>
      <c r="O171" s="92"/>
      <c r="P171" s="92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245"/>
    </row>
    <row r="172" spans="2:34">
      <c r="B172" s="42" t="s">
        <v>159</v>
      </c>
      <c r="C172" s="166"/>
      <c r="D172" s="166"/>
      <c r="E172" s="166"/>
      <c r="F172" s="166"/>
      <c r="G172" s="166"/>
      <c r="H172" s="166"/>
      <c r="I172" s="166"/>
      <c r="J172" s="92"/>
      <c r="K172" s="92"/>
      <c r="L172" s="92"/>
      <c r="M172" s="92"/>
      <c r="N172" s="92"/>
      <c r="O172" s="92"/>
      <c r="P172" s="92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245"/>
    </row>
    <row r="173" spans="2:34">
      <c r="B173" s="42" t="s">
        <v>160</v>
      </c>
      <c r="C173" s="166"/>
      <c r="D173" s="166"/>
      <c r="E173" s="166"/>
      <c r="F173" s="166"/>
      <c r="G173" s="166"/>
      <c r="H173" s="166"/>
      <c r="I173" s="166"/>
      <c r="J173" s="92"/>
      <c r="K173" s="92"/>
      <c r="L173" s="92"/>
      <c r="M173" s="92"/>
      <c r="N173" s="92"/>
      <c r="O173" s="92"/>
      <c r="P173" s="92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245"/>
    </row>
    <row r="174" spans="2:34">
      <c r="B174" s="42" t="s">
        <v>161</v>
      </c>
      <c r="C174" s="166"/>
      <c r="D174" s="166"/>
      <c r="E174" s="166"/>
      <c r="F174" s="166"/>
      <c r="G174" s="166"/>
      <c r="H174" s="166"/>
      <c r="I174" s="166"/>
      <c r="J174" s="92"/>
      <c r="K174" s="92"/>
      <c r="L174" s="92"/>
      <c r="M174" s="92"/>
      <c r="N174" s="92"/>
      <c r="O174" s="92"/>
      <c r="P174" s="92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245"/>
    </row>
    <row r="175" spans="2:34">
      <c r="B175" s="42" t="s">
        <v>162</v>
      </c>
      <c r="C175" s="166"/>
      <c r="D175" s="166"/>
      <c r="E175" s="166"/>
      <c r="F175" s="166"/>
      <c r="G175" s="166"/>
      <c r="H175" s="166"/>
      <c r="I175" s="166"/>
      <c r="J175" s="92"/>
      <c r="K175" s="92"/>
      <c r="L175" s="92"/>
      <c r="M175" s="92"/>
      <c r="N175" s="92"/>
      <c r="O175" s="92"/>
      <c r="P175" s="92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245"/>
    </row>
    <row r="176" spans="2:34" ht="15.75" thickBot="1">
      <c r="B176" s="45" t="s">
        <v>163</v>
      </c>
      <c r="C176" s="165"/>
      <c r="D176" s="165"/>
      <c r="E176" s="165"/>
      <c r="F176" s="165"/>
      <c r="G176" s="165"/>
      <c r="H176" s="165"/>
      <c r="I176" s="165"/>
      <c r="J176" s="172"/>
      <c r="K176" s="172"/>
      <c r="L176" s="172"/>
      <c r="M176" s="172"/>
      <c r="N176" s="172"/>
      <c r="O176" s="172"/>
      <c r="P176" s="172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4"/>
    </row>
    <row r="177" spans="2:34" s="19" customFormat="1" ht="15.75" thickBot="1">
      <c r="B177" s="11"/>
      <c r="C177" s="25"/>
      <c r="D177" s="25"/>
      <c r="E177" s="26"/>
      <c r="F177" s="27"/>
      <c r="G177" s="27"/>
      <c r="H177" s="27"/>
      <c r="AB177" s="62"/>
      <c r="AD177" s="8"/>
      <c r="AH177" s="57"/>
    </row>
    <row r="178" spans="2:34" ht="15.75" thickBot="1">
      <c r="B178" s="69">
        <v>11</v>
      </c>
      <c r="C178" s="115" t="s">
        <v>164</v>
      </c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6"/>
    </row>
    <row r="179" spans="2:34">
      <c r="B179" s="41" t="s">
        <v>165</v>
      </c>
      <c r="C179" s="124" t="s">
        <v>166</v>
      </c>
      <c r="D179" s="124"/>
      <c r="E179" s="124"/>
      <c r="F179" s="124"/>
      <c r="G179" s="124"/>
      <c r="H179" s="124"/>
      <c r="I179" s="124"/>
      <c r="J179" s="106" t="s">
        <v>293</v>
      </c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288"/>
    </row>
    <row r="180" spans="2:34">
      <c r="B180" s="42" t="s">
        <v>167</v>
      </c>
      <c r="C180" s="87" t="s">
        <v>168</v>
      </c>
      <c r="D180" s="87"/>
      <c r="E180" s="87"/>
      <c r="F180" s="87"/>
      <c r="G180" s="87"/>
      <c r="H180" s="87"/>
      <c r="I180" s="87"/>
      <c r="J180" s="292" t="s">
        <v>280</v>
      </c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3"/>
    </row>
    <row r="181" spans="2:34" ht="30" customHeight="1" thickBot="1">
      <c r="B181" s="6" t="s">
        <v>169</v>
      </c>
      <c r="C181" s="289" t="s">
        <v>170</v>
      </c>
      <c r="D181" s="290"/>
      <c r="E181" s="290"/>
      <c r="F181" s="290"/>
      <c r="G181" s="290"/>
      <c r="H181" s="290"/>
      <c r="I181" s="291"/>
      <c r="J181" s="286" t="s">
        <v>294</v>
      </c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7"/>
    </row>
    <row r="182" spans="2:34" s="19" customFormat="1" ht="15.75" thickBot="1">
      <c r="B182" s="11"/>
      <c r="C182" s="25"/>
      <c r="D182" s="25"/>
      <c r="E182" s="26"/>
      <c r="F182" s="27"/>
      <c r="G182" s="27"/>
      <c r="H182" s="27"/>
      <c r="AB182" s="62"/>
      <c r="AD182" s="8"/>
      <c r="AH182" s="57"/>
    </row>
    <row r="183" spans="2:34" ht="15.75" thickBot="1">
      <c r="B183" s="71">
        <v>12</v>
      </c>
      <c r="C183" s="260" t="s">
        <v>171</v>
      </c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60"/>
      <c r="V183" s="260"/>
      <c r="W183" s="260"/>
      <c r="X183" s="260"/>
      <c r="Y183" s="260"/>
      <c r="Z183" s="260"/>
      <c r="AA183" s="261"/>
    </row>
    <row r="184" spans="2:34" ht="29.25" customHeight="1">
      <c r="B184" s="28" t="s">
        <v>172</v>
      </c>
      <c r="C184" s="125" t="s">
        <v>173</v>
      </c>
      <c r="D184" s="125"/>
      <c r="E184" s="125"/>
      <c r="F184" s="125"/>
      <c r="G184" s="125"/>
      <c r="H184" s="125"/>
      <c r="I184" s="125"/>
      <c r="J184" s="282" t="s">
        <v>280</v>
      </c>
      <c r="K184" s="282"/>
      <c r="L184" s="282"/>
      <c r="M184" s="282"/>
      <c r="N184" s="282"/>
      <c r="O184" s="282"/>
      <c r="P184" s="282"/>
      <c r="Q184" s="282"/>
      <c r="R184" s="282"/>
      <c r="S184" s="282"/>
      <c r="T184" s="282"/>
      <c r="U184" s="282"/>
      <c r="V184" s="282"/>
      <c r="W184" s="282"/>
      <c r="X184" s="282"/>
      <c r="Y184" s="282"/>
      <c r="Z184" s="282"/>
      <c r="AA184" s="283"/>
    </row>
    <row r="185" spans="2:34" ht="29.25" customHeight="1">
      <c r="B185" s="7" t="s">
        <v>174</v>
      </c>
      <c r="C185" s="87" t="s">
        <v>175</v>
      </c>
      <c r="D185" s="87"/>
      <c r="E185" s="87"/>
      <c r="F185" s="87"/>
      <c r="G185" s="87"/>
      <c r="H185" s="87"/>
      <c r="I185" s="87"/>
      <c r="J185" s="284" t="s">
        <v>280</v>
      </c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5"/>
    </row>
    <row r="186" spans="2:34" ht="47.25" customHeight="1" thickBot="1">
      <c r="B186" s="4" t="s">
        <v>176</v>
      </c>
      <c r="C186" s="126" t="s">
        <v>177</v>
      </c>
      <c r="D186" s="126"/>
      <c r="E186" s="126"/>
      <c r="F186" s="126"/>
      <c r="G186" s="126"/>
      <c r="H186" s="126"/>
      <c r="I186" s="126"/>
      <c r="J186" s="286" t="s">
        <v>294</v>
      </c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7"/>
    </row>
    <row r="187" spans="2:34" s="19" customFormat="1" ht="15.75" thickBot="1">
      <c r="B187" s="11"/>
      <c r="C187" s="25"/>
      <c r="D187" s="25"/>
      <c r="E187" s="26"/>
      <c r="F187" s="27"/>
      <c r="G187" s="27"/>
      <c r="H187" s="27"/>
      <c r="AB187" s="62"/>
      <c r="AD187" s="8"/>
      <c r="AH187" s="57"/>
    </row>
    <row r="188" spans="2:34" ht="15.75" thickBot="1">
      <c r="B188" s="71">
        <v>13</v>
      </c>
      <c r="C188" s="260" t="s">
        <v>178</v>
      </c>
      <c r="D188" s="260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1"/>
    </row>
    <row r="189" spans="2:34">
      <c r="B189" s="109" t="s">
        <v>179</v>
      </c>
      <c r="C189" s="262" t="s">
        <v>180</v>
      </c>
      <c r="D189" s="263"/>
      <c r="E189" s="263"/>
      <c r="F189" s="263"/>
      <c r="G189" s="263"/>
      <c r="H189" s="263"/>
      <c r="I189" s="264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71"/>
      <c r="U189" s="271"/>
      <c r="V189" s="271"/>
      <c r="W189" s="271"/>
      <c r="X189" s="271"/>
      <c r="Y189" s="271"/>
      <c r="Z189" s="271"/>
      <c r="AA189" s="272"/>
    </row>
    <row r="190" spans="2:34">
      <c r="B190" s="90"/>
      <c r="C190" s="265"/>
      <c r="D190" s="266"/>
      <c r="E190" s="266"/>
      <c r="F190" s="266"/>
      <c r="G190" s="266"/>
      <c r="H190" s="266"/>
      <c r="I190" s="267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245"/>
    </row>
    <row r="191" spans="2:34">
      <c r="B191" s="90"/>
      <c r="C191" s="265"/>
      <c r="D191" s="266"/>
      <c r="E191" s="266"/>
      <c r="F191" s="266"/>
      <c r="G191" s="266"/>
      <c r="H191" s="266"/>
      <c r="I191" s="267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245"/>
    </row>
    <row r="192" spans="2:34">
      <c r="B192" s="90"/>
      <c r="C192" s="265"/>
      <c r="D192" s="266"/>
      <c r="E192" s="266"/>
      <c r="F192" s="266"/>
      <c r="G192" s="266"/>
      <c r="H192" s="266"/>
      <c r="I192" s="267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245"/>
    </row>
    <row r="193" spans="2:34">
      <c r="B193" s="90"/>
      <c r="C193" s="265"/>
      <c r="D193" s="266"/>
      <c r="E193" s="266"/>
      <c r="F193" s="266"/>
      <c r="G193" s="266"/>
      <c r="H193" s="266"/>
      <c r="I193" s="267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245"/>
    </row>
    <row r="194" spans="2:34">
      <c r="B194" s="90"/>
      <c r="C194" s="265"/>
      <c r="D194" s="266"/>
      <c r="E194" s="266"/>
      <c r="F194" s="266"/>
      <c r="G194" s="266"/>
      <c r="H194" s="266"/>
      <c r="I194" s="267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245"/>
    </row>
    <row r="195" spans="2:34">
      <c r="B195" s="90"/>
      <c r="C195" s="265"/>
      <c r="D195" s="266"/>
      <c r="E195" s="266"/>
      <c r="F195" s="266"/>
      <c r="G195" s="266"/>
      <c r="H195" s="266"/>
      <c r="I195" s="267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245"/>
    </row>
    <row r="196" spans="2:34">
      <c r="B196" s="90"/>
      <c r="C196" s="265"/>
      <c r="D196" s="266"/>
      <c r="E196" s="266"/>
      <c r="F196" s="266"/>
      <c r="G196" s="266"/>
      <c r="H196" s="266"/>
      <c r="I196" s="267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245"/>
    </row>
    <row r="197" spans="2:34" ht="15.75" thickBot="1">
      <c r="B197" s="97"/>
      <c r="C197" s="268"/>
      <c r="D197" s="269"/>
      <c r="E197" s="269"/>
      <c r="F197" s="269"/>
      <c r="G197" s="269"/>
      <c r="H197" s="269"/>
      <c r="I197" s="270"/>
      <c r="J197" s="273"/>
      <c r="K197" s="273"/>
      <c r="L197" s="273"/>
      <c r="M197" s="273"/>
      <c r="N197" s="273"/>
      <c r="O197" s="273"/>
      <c r="P197" s="273"/>
      <c r="Q197" s="273"/>
      <c r="R197" s="273"/>
      <c r="S197" s="273"/>
      <c r="T197" s="273"/>
      <c r="U197" s="273"/>
      <c r="V197" s="273"/>
      <c r="W197" s="273"/>
      <c r="X197" s="273"/>
      <c r="Y197" s="273"/>
      <c r="Z197" s="273"/>
      <c r="AA197" s="274"/>
    </row>
    <row r="198" spans="2:34" ht="15.75" thickBot="1">
      <c r="B198" s="11"/>
      <c r="C198" s="29"/>
      <c r="D198" s="29"/>
      <c r="E198" s="30"/>
      <c r="F198" s="30"/>
      <c r="G198" s="30"/>
      <c r="H198" s="30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2:34" ht="15.75" thickBot="1">
      <c r="B199" s="70">
        <v>14</v>
      </c>
      <c r="C199" s="279" t="s">
        <v>181</v>
      </c>
      <c r="D199" s="279"/>
      <c r="E199" s="279"/>
      <c r="F199" s="279"/>
      <c r="G199" s="279"/>
      <c r="H199" s="279"/>
      <c r="I199" s="279"/>
      <c r="J199" s="279"/>
      <c r="K199" s="279"/>
      <c r="L199" s="279"/>
      <c r="M199" s="279"/>
      <c r="N199" s="279"/>
      <c r="O199" s="279"/>
      <c r="P199" s="279"/>
      <c r="Q199" s="279"/>
      <c r="R199" s="280"/>
      <c r="S199" s="276">
        <f>(COUNTA(AC14:AC197)-(COUNTA(AC14:AC197)-SUM(COUNTBLANK(AC14:AC17),COUNTBLANK(AC23:AC24),COUNTBLANK(AC49),COUNTBLANK(AC51:AC52),COUNTBLANK(AC55),COUNTBLANK(AC61),COUNTBLANK(AC67),COUNTBLANK(AC73),COUNTBLANK(AC77),COUNTBLANK(AC83),COUNTBLANK(AC91),COUNTBLANK(AC95),COUNTBLANK(AC97),COUNTBLANK(AC99),COUNTBLANK(AC101),COUNTBLANK(AC104),COUNTBLANK(AC114:AC117),COUNTBLANK(AC119:AC121),COUNTBLANK(AC128),COUNTBLANK(AC130),COUNTBLANK(AC132),COUNTBLANK(AC134),COUNTBLANK(AC137),COUNTBLANK(AC149),COUNTBLANK(AC151:AC156))))/COUNTA(AC14:AC197)</f>
        <v>0.92500000000000004</v>
      </c>
      <c r="T199" s="277"/>
      <c r="U199" s="277"/>
      <c r="V199" s="277"/>
      <c r="W199" s="277"/>
      <c r="X199" s="277"/>
      <c r="Y199" s="277"/>
      <c r="Z199" s="277"/>
      <c r="AA199" s="278"/>
      <c r="AC199" s="36" t="str">
        <f>IF(S199&lt;90%,"Анкета заполнена не в полном объёме, возможно нам придется задать дополнительные вопросы","Анкета заполнена в необходимом объеме, благодарим Вас")</f>
        <v>Анкета заполнена в необходимом объеме, благодарим Вас</v>
      </c>
      <c r="AE199" s="37" t="str">
        <f>IF((SUMPRODUCT(--(AE14:AE197&lt;&gt;"")))=0,"Анкета заполнена корректно. Спасибо.","Анкета заполнена некорректно; просьба внести корректные данные")</f>
        <v>Анкета заполнена корректно. Спасибо.</v>
      </c>
    </row>
    <row r="200" spans="2:34" s="8" customFormat="1">
      <c r="B200" s="11"/>
      <c r="C200" s="29"/>
      <c r="D200" s="29"/>
      <c r="E200" s="30"/>
      <c r="F200" s="30"/>
      <c r="G200" s="30"/>
      <c r="H200" s="30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59"/>
      <c r="AH200" s="53"/>
    </row>
    <row r="201" spans="2:34">
      <c r="B201" s="281" t="s">
        <v>182</v>
      </c>
      <c r="C201" s="281"/>
      <c r="D201" s="281"/>
      <c r="E201" s="281"/>
      <c r="F201" s="281"/>
      <c r="G201" s="281"/>
      <c r="H201" s="281"/>
      <c r="I201" s="281"/>
      <c r="J201" s="281"/>
      <c r="K201" s="281"/>
      <c r="L201" s="281"/>
      <c r="M201" s="281"/>
      <c r="N201" s="281"/>
      <c r="O201" s="281"/>
      <c r="P201" s="281"/>
      <c r="Q201" s="281"/>
      <c r="R201" s="281"/>
      <c r="S201" s="281"/>
      <c r="T201" s="281"/>
      <c r="U201" s="281"/>
      <c r="V201" s="281"/>
      <c r="W201" s="281"/>
      <c r="X201" s="281"/>
      <c r="Y201" s="281"/>
      <c r="Z201" s="281"/>
      <c r="AA201" s="281"/>
    </row>
    <row r="202" spans="2:34"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  <c r="S202" s="281"/>
      <c r="T202" s="281"/>
      <c r="U202" s="281"/>
      <c r="V202" s="281"/>
      <c r="W202" s="281"/>
      <c r="X202" s="281"/>
      <c r="Y202" s="281"/>
      <c r="Z202" s="281"/>
      <c r="AA202" s="281"/>
    </row>
    <row r="203" spans="2:34"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1"/>
      <c r="M203" s="281"/>
      <c r="N203" s="281"/>
      <c r="O203" s="281"/>
      <c r="P203" s="281"/>
      <c r="Q203" s="281"/>
      <c r="R203" s="281"/>
      <c r="S203" s="281"/>
      <c r="T203" s="281"/>
      <c r="U203" s="281"/>
      <c r="V203" s="281"/>
      <c r="W203" s="281"/>
      <c r="X203" s="281"/>
      <c r="Y203" s="281"/>
      <c r="Z203" s="281"/>
      <c r="AA203" s="281"/>
    </row>
  </sheetData>
  <mergeCells count="699">
    <mergeCell ref="V2:AA4"/>
    <mergeCell ref="C2:E4"/>
    <mergeCell ref="B201:AA203"/>
    <mergeCell ref="C188:AA188"/>
    <mergeCell ref="B189:B197"/>
    <mergeCell ref="C189:I197"/>
    <mergeCell ref="J189:AA197"/>
    <mergeCell ref="C199:R199"/>
    <mergeCell ref="S199:AA199"/>
    <mergeCell ref="C183:AA183"/>
    <mergeCell ref="C184:I184"/>
    <mergeCell ref="J184:AA184"/>
    <mergeCell ref="C185:I185"/>
    <mergeCell ref="J185:AA185"/>
    <mergeCell ref="C186:I186"/>
    <mergeCell ref="J186:AA186"/>
    <mergeCell ref="C178:AA178"/>
    <mergeCell ref="C179:I179"/>
    <mergeCell ref="J179:AA179"/>
    <mergeCell ref="C180:I180"/>
    <mergeCell ref="J180:AA180"/>
    <mergeCell ref="C181:I181"/>
    <mergeCell ref="J181:AA181"/>
    <mergeCell ref="C175:I175"/>
    <mergeCell ref="J175:P175"/>
    <mergeCell ref="Q175:AA175"/>
    <mergeCell ref="C176:I176"/>
    <mergeCell ref="J176:P176"/>
    <mergeCell ref="Q176:AA176"/>
    <mergeCell ref="C173:I173"/>
    <mergeCell ref="J173:P173"/>
    <mergeCell ref="Q173:AA173"/>
    <mergeCell ref="C174:I174"/>
    <mergeCell ref="J174:P174"/>
    <mergeCell ref="Q174:AA174"/>
    <mergeCell ref="C171:I171"/>
    <mergeCell ref="J171:P171"/>
    <mergeCell ref="Q171:AA171"/>
    <mergeCell ref="C172:I172"/>
    <mergeCell ref="J172:P172"/>
    <mergeCell ref="Q172:AA172"/>
    <mergeCell ref="C169:I169"/>
    <mergeCell ref="J169:P169"/>
    <mergeCell ref="Q169:AA169"/>
    <mergeCell ref="C170:I170"/>
    <mergeCell ref="J170:P170"/>
    <mergeCell ref="Q170:AA170"/>
    <mergeCell ref="D160:G160"/>
    <mergeCell ref="H160:O160"/>
    <mergeCell ref="U160:AA160"/>
    <mergeCell ref="C167:I167"/>
    <mergeCell ref="J167:P167"/>
    <mergeCell ref="Q167:AA167"/>
    <mergeCell ref="C168:I168"/>
    <mergeCell ref="J168:P168"/>
    <mergeCell ref="Q168:AA168"/>
    <mergeCell ref="C165:AA165"/>
    <mergeCell ref="C166:I166"/>
    <mergeCell ref="J166:P166"/>
    <mergeCell ref="Q166:AA166"/>
    <mergeCell ref="B156:B163"/>
    <mergeCell ref="C156:C163"/>
    <mergeCell ref="D156:G156"/>
    <mergeCell ref="H156:O156"/>
    <mergeCell ref="P156:T163"/>
    <mergeCell ref="U156:AA156"/>
    <mergeCell ref="D157:G157"/>
    <mergeCell ref="H157:O157"/>
    <mergeCell ref="U157:AA157"/>
    <mergeCell ref="D158:G158"/>
    <mergeCell ref="D163:G163"/>
    <mergeCell ref="H163:O163"/>
    <mergeCell ref="U163:AA163"/>
    <mergeCell ref="D161:G161"/>
    <mergeCell ref="H161:O161"/>
    <mergeCell ref="U161:AA161"/>
    <mergeCell ref="D162:G162"/>
    <mergeCell ref="H162:O162"/>
    <mergeCell ref="U162:AA162"/>
    <mergeCell ref="H158:O158"/>
    <mergeCell ref="U158:AA158"/>
    <mergeCell ref="D159:G159"/>
    <mergeCell ref="H159:O159"/>
    <mergeCell ref="U159:AA159"/>
    <mergeCell ref="C154:G154"/>
    <mergeCell ref="H154:L154"/>
    <mergeCell ref="M154:AA154"/>
    <mergeCell ref="C155:G155"/>
    <mergeCell ref="H155:L155"/>
    <mergeCell ref="M155:AA155"/>
    <mergeCell ref="C152:G152"/>
    <mergeCell ref="H152:L152"/>
    <mergeCell ref="M152:AA152"/>
    <mergeCell ref="C153:G153"/>
    <mergeCell ref="H153:L153"/>
    <mergeCell ref="M153:AA153"/>
    <mergeCell ref="B147:B150"/>
    <mergeCell ref="C147:C150"/>
    <mergeCell ref="D147:G147"/>
    <mergeCell ref="H147:AA147"/>
    <mergeCell ref="D148:G148"/>
    <mergeCell ref="H148:AA148"/>
    <mergeCell ref="D149:G149"/>
    <mergeCell ref="H149:L149"/>
    <mergeCell ref="M149:U149"/>
    <mergeCell ref="V149:AA149"/>
    <mergeCell ref="D146:G146"/>
    <mergeCell ref="H146:L146"/>
    <mergeCell ref="M146:Q146"/>
    <mergeCell ref="R146:V146"/>
    <mergeCell ref="W146:AA146"/>
    <mergeCell ref="D150:G150"/>
    <mergeCell ref="H150:L150"/>
    <mergeCell ref="M150:AA150"/>
    <mergeCell ref="C151:G151"/>
    <mergeCell ref="H151:L151"/>
    <mergeCell ref="M151:AA151"/>
    <mergeCell ref="D144:G144"/>
    <mergeCell ref="H144:L144"/>
    <mergeCell ref="M144:Q144"/>
    <mergeCell ref="R144:V144"/>
    <mergeCell ref="W144:AA144"/>
    <mergeCell ref="D145:G145"/>
    <mergeCell ref="H145:L145"/>
    <mergeCell ref="M145:Q145"/>
    <mergeCell ref="R145:V145"/>
    <mergeCell ref="W145:AA145"/>
    <mergeCell ref="D142:G142"/>
    <mergeCell ref="H142:L142"/>
    <mergeCell ref="M142:Q142"/>
    <mergeCell ref="R142:V142"/>
    <mergeCell ref="W142:AA142"/>
    <mergeCell ref="D143:G143"/>
    <mergeCell ref="H143:L143"/>
    <mergeCell ref="M143:Q143"/>
    <mergeCell ref="R143:V143"/>
    <mergeCell ref="W143:AA143"/>
    <mergeCell ref="D140:G140"/>
    <mergeCell ref="H140:L140"/>
    <mergeCell ref="M140:Q140"/>
    <mergeCell ref="R140:V140"/>
    <mergeCell ref="W140:AA140"/>
    <mergeCell ref="D141:G141"/>
    <mergeCell ref="H141:L141"/>
    <mergeCell ref="M141:Q141"/>
    <mergeCell ref="R141:V141"/>
    <mergeCell ref="W141:AA141"/>
    <mergeCell ref="H138:L138"/>
    <mergeCell ref="M138:Q138"/>
    <mergeCell ref="R138:V138"/>
    <mergeCell ref="W138:AA138"/>
    <mergeCell ref="D139:G139"/>
    <mergeCell ref="H139:L139"/>
    <mergeCell ref="M139:Q139"/>
    <mergeCell ref="R139:V139"/>
    <mergeCell ref="W139:AA139"/>
    <mergeCell ref="H134:I134"/>
    <mergeCell ref="J134:K134"/>
    <mergeCell ref="L134:M134"/>
    <mergeCell ref="Z134:AA134"/>
    <mergeCell ref="B135:B145"/>
    <mergeCell ref="C135:C136"/>
    <mergeCell ref="D135:G136"/>
    <mergeCell ref="H135:AA135"/>
    <mergeCell ref="H136:L136"/>
    <mergeCell ref="M136:Q136"/>
    <mergeCell ref="R136:V136"/>
    <mergeCell ref="W136:AA136"/>
    <mergeCell ref="D137:G137"/>
    <mergeCell ref="N134:O134"/>
    <mergeCell ref="P134:Q134"/>
    <mergeCell ref="R134:S134"/>
    <mergeCell ref="T134:U134"/>
    <mergeCell ref="V134:W134"/>
    <mergeCell ref="X134:Y134"/>
    <mergeCell ref="H137:L137"/>
    <mergeCell ref="M137:Q137"/>
    <mergeCell ref="R137:V137"/>
    <mergeCell ref="W137:AA137"/>
    <mergeCell ref="D138:G138"/>
    <mergeCell ref="B131:B132"/>
    <mergeCell ref="C131:C132"/>
    <mergeCell ref="D131:K131"/>
    <mergeCell ref="L131:S131"/>
    <mergeCell ref="T131:AA131"/>
    <mergeCell ref="D132:K132"/>
    <mergeCell ref="L132:S132"/>
    <mergeCell ref="T132:AA132"/>
    <mergeCell ref="B133:B134"/>
    <mergeCell ref="C133:C134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Z133:AA133"/>
    <mergeCell ref="D134:E134"/>
    <mergeCell ref="F134:G134"/>
    <mergeCell ref="T127:U127"/>
    <mergeCell ref="R128:S128"/>
    <mergeCell ref="T128:U128"/>
    <mergeCell ref="V128:W128"/>
    <mergeCell ref="X128:Y128"/>
    <mergeCell ref="Z128:AA128"/>
    <mergeCell ref="B129:B130"/>
    <mergeCell ref="C129:C130"/>
    <mergeCell ref="D129:F129"/>
    <mergeCell ref="G129:I129"/>
    <mergeCell ref="J129:L129"/>
    <mergeCell ref="M129:O129"/>
    <mergeCell ref="P129:R129"/>
    <mergeCell ref="S129:U129"/>
    <mergeCell ref="V129:X129"/>
    <mergeCell ref="Y129:AA129"/>
    <mergeCell ref="D130:F130"/>
    <mergeCell ref="G130:I130"/>
    <mergeCell ref="J130:L130"/>
    <mergeCell ref="M130:O130"/>
    <mergeCell ref="P130:R130"/>
    <mergeCell ref="S130:U130"/>
    <mergeCell ref="V130:X130"/>
    <mergeCell ref="Y130:AA130"/>
    <mergeCell ref="C126:X126"/>
    <mergeCell ref="Y126:AA126"/>
    <mergeCell ref="B127:B128"/>
    <mergeCell ref="C127:C128"/>
    <mergeCell ref="D127:E127"/>
    <mergeCell ref="F127:G127"/>
    <mergeCell ref="H127:I127"/>
    <mergeCell ref="B121:B124"/>
    <mergeCell ref="C121:C124"/>
    <mergeCell ref="V127:W127"/>
    <mergeCell ref="X127:Y127"/>
    <mergeCell ref="Z127:AA127"/>
    <mergeCell ref="D128:E128"/>
    <mergeCell ref="F128:G128"/>
    <mergeCell ref="H128:I128"/>
    <mergeCell ref="J128:K128"/>
    <mergeCell ref="L128:M128"/>
    <mergeCell ref="N128:O128"/>
    <mergeCell ref="P128:Q128"/>
    <mergeCell ref="J127:K127"/>
    <mergeCell ref="L127:M127"/>
    <mergeCell ref="N127:O127"/>
    <mergeCell ref="P127:Q127"/>
    <mergeCell ref="R127:S127"/>
    <mergeCell ref="D122:G122"/>
    <mergeCell ref="H122:O122"/>
    <mergeCell ref="U122:AA122"/>
    <mergeCell ref="D123:G123"/>
    <mergeCell ref="H123:O123"/>
    <mergeCell ref="U123:AA123"/>
    <mergeCell ref="D120:G120"/>
    <mergeCell ref="H120:L120"/>
    <mergeCell ref="M120:T120"/>
    <mergeCell ref="U120:AA120"/>
    <mergeCell ref="D121:G121"/>
    <mergeCell ref="H121:O121"/>
    <mergeCell ref="P121:T124"/>
    <mergeCell ref="U121:AA121"/>
    <mergeCell ref="D124:G124"/>
    <mergeCell ref="H124:O124"/>
    <mergeCell ref="U124:AA124"/>
    <mergeCell ref="C117:G117"/>
    <mergeCell ref="H117:L117"/>
    <mergeCell ref="M117:AA117"/>
    <mergeCell ref="D119:G119"/>
    <mergeCell ref="H119:L119"/>
    <mergeCell ref="M119:T119"/>
    <mergeCell ref="U119:AA119"/>
    <mergeCell ref="D115:G115"/>
    <mergeCell ref="H115:L115"/>
    <mergeCell ref="M115:AA115"/>
    <mergeCell ref="C118:G118"/>
    <mergeCell ref="H118:L118"/>
    <mergeCell ref="M118:AA118"/>
    <mergeCell ref="D113:G113"/>
    <mergeCell ref="H113:L113"/>
    <mergeCell ref="M113:Q113"/>
    <mergeCell ref="R113:V113"/>
    <mergeCell ref="W113:AA113"/>
    <mergeCell ref="B114:B115"/>
    <mergeCell ref="C114:C115"/>
    <mergeCell ref="D114:G114"/>
    <mergeCell ref="H114:L114"/>
    <mergeCell ref="M114:AA114"/>
    <mergeCell ref="D111:G111"/>
    <mergeCell ref="H111:L111"/>
    <mergeCell ref="M111:Q111"/>
    <mergeCell ref="R111:V111"/>
    <mergeCell ref="W111:AA111"/>
    <mergeCell ref="D112:G112"/>
    <mergeCell ref="H112:L112"/>
    <mergeCell ref="M112:Q112"/>
    <mergeCell ref="R112:V112"/>
    <mergeCell ref="W112:AA112"/>
    <mergeCell ref="D109:G109"/>
    <mergeCell ref="H109:L109"/>
    <mergeCell ref="M109:Q109"/>
    <mergeCell ref="R109:V109"/>
    <mergeCell ref="W109:AA109"/>
    <mergeCell ref="D110:G110"/>
    <mergeCell ref="H110:L110"/>
    <mergeCell ref="M110:Q110"/>
    <mergeCell ref="R110:V110"/>
    <mergeCell ref="W110:AA110"/>
    <mergeCell ref="D107:G107"/>
    <mergeCell ref="H107:L107"/>
    <mergeCell ref="M107:Q107"/>
    <mergeCell ref="R107:V107"/>
    <mergeCell ref="W107:AA107"/>
    <mergeCell ref="D108:G108"/>
    <mergeCell ref="H108:L108"/>
    <mergeCell ref="M108:Q108"/>
    <mergeCell ref="R108:V108"/>
    <mergeCell ref="W108:AA108"/>
    <mergeCell ref="D105:G105"/>
    <mergeCell ref="H105:L105"/>
    <mergeCell ref="M105:Q105"/>
    <mergeCell ref="R105:V105"/>
    <mergeCell ref="W105:AA105"/>
    <mergeCell ref="D106:G106"/>
    <mergeCell ref="H106:L106"/>
    <mergeCell ref="M106:Q106"/>
    <mergeCell ref="R106:V106"/>
    <mergeCell ref="W106:AA106"/>
    <mergeCell ref="R103:V103"/>
    <mergeCell ref="W103:AA103"/>
    <mergeCell ref="D104:G104"/>
    <mergeCell ref="H104:L104"/>
    <mergeCell ref="M104:Q104"/>
    <mergeCell ref="R104:V104"/>
    <mergeCell ref="W104:AA104"/>
    <mergeCell ref="T101:U101"/>
    <mergeCell ref="V101:W101"/>
    <mergeCell ref="X101:Y101"/>
    <mergeCell ref="Z101:AA101"/>
    <mergeCell ref="B102:B112"/>
    <mergeCell ref="C102:C103"/>
    <mergeCell ref="D102:G103"/>
    <mergeCell ref="H102:AA102"/>
    <mergeCell ref="H103:L103"/>
    <mergeCell ref="M103:Q103"/>
    <mergeCell ref="X100:Y100"/>
    <mergeCell ref="Z100:AA100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L100:M100"/>
    <mergeCell ref="N100:O100"/>
    <mergeCell ref="P100:Q100"/>
    <mergeCell ref="R100:S100"/>
    <mergeCell ref="T100:U100"/>
    <mergeCell ref="V100:W100"/>
    <mergeCell ref="B100:B101"/>
    <mergeCell ref="C100:C101"/>
    <mergeCell ref="D100:E100"/>
    <mergeCell ref="F100:G100"/>
    <mergeCell ref="H100:I100"/>
    <mergeCell ref="J100:K100"/>
    <mergeCell ref="V97:X97"/>
    <mergeCell ref="Y97:AA97"/>
    <mergeCell ref="B98:B99"/>
    <mergeCell ref="C98:C99"/>
    <mergeCell ref="D98:K98"/>
    <mergeCell ref="L98:S98"/>
    <mergeCell ref="T98:AA98"/>
    <mergeCell ref="D99:K99"/>
    <mergeCell ref="L99:S99"/>
    <mergeCell ref="T99:AA99"/>
    <mergeCell ref="B96:B97"/>
    <mergeCell ref="C96:C97"/>
    <mergeCell ref="H95:I95"/>
    <mergeCell ref="J95:K95"/>
    <mergeCell ref="L95:M95"/>
    <mergeCell ref="N95:O95"/>
    <mergeCell ref="P96:R96"/>
    <mergeCell ref="S96:U96"/>
    <mergeCell ref="V96:X96"/>
    <mergeCell ref="Y96:AA96"/>
    <mergeCell ref="D97:F97"/>
    <mergeCell ref="G97:I97"/>
    <mergeCell ref="J97:L97"/>
    <mergeCell ref="M97:O97"/>
    <mergeCell ref="P97:R97"/>
    <mergeCell ref="S97:U97"/>
    <mergeCell ref="D96:F96"/>
    <mergeCell ref="G96:I96"/>
    <mergeCell ref="J96:L96"/>
    <mergeCell ref="M96:O96"/>
    <mergeCell ref="P94:Q94"/>
    <mergeCell ref="R94:S94"/>
    <mergeCell ref="T94:U94"/>
    <mergeCell ref="V94:W94"/>
    <mergeCell ref="X94:Y94"/>
    <mergeCell ref="Z94:AA94"/>
    <mergeCell ref="C93:X93"/>
    <mergeCell ref="Y93:AA93"/>
    <mergeCell ref="B94:B95"/>
    <mergeCell ref="C94:C95"/>
    <mergeCell ref="D94:E94"/>
    <mergeCell ref="F94:G94"/>
    <mergeCell ref="H94:I94"/>
    <mergeCell ref="J94:K94"/>
    <mergeCell ref="L94:M94"/>
    <mergeCell ref="N94:O94"/>
    <mergeCell ref="P95:Q95"/>
    <mergeCell ref="R95:S95"/>
    <mergeCell ref="T95:U95"/>
    <mergeCell ref="V95:W95"/>
    <mergeCell ref="X95:Y95"/>
    <mergeCell ref="Z95:AA95"/>
    <mergeCell ref="D95:E95"/>
    <mergeCell ref="F95:G95"/>
    <mergeCell ref="D90:AA90"/>
    <mergeCell ref="D91:AA91"/>
    <mergeCell ref="H80:AA80"/>
    <mergeCell ref="C82:AA82"/>
    <mergeCell ref="B83:B85"/>
    <mergeCell ref="C83:C85"/>
    <mergeCell ref="D83:G83"/>
    <mergeCell ref="H83:AA83"/>
    <mergeCell ref="D84:G84"/>
    <mergeCell ref="H84:AA84"/>
    <mergeCell ref="D85:G85"/>
    <mergeCell ref="H85:AA85"/>
    <mergeCell ref="B79:B80"/>
    <mergeCell ref="C79:C80"/>
    <mergeCell ref="D79:G79"/>
    <mergeCell ref="H79:AA79"/>
    <mergeCell ref="D80:G80"/>
    <mergeCell ref="D86:AA86"/>
    <mergeCell ref="D87:AA87"/>
    <mergeCell ref="D88:AA88"/>
    <mergeCell ref="D89:AA89"/>
    <mergeCell ref="W76:AA76"/>
    <mergeCell ref="B77:B78"/>
    <mergeCell ref="C77:C78"/>
    <mergeCell ref="D77:G77"/>
    <mergeCell ref="H77:O77"/>
    <mergeCell ref="P77:V77"/>
    <mergeCell ref="W77:AA77"/>
    <mergeCell ref="AC77:AC78"/>
    <mergeCell ref="D78:G78"/>
    <mergeCell ref="H78:O78"/>
    <mergeCell ref="P78:V78"/>
    <mergeCell ref="W78:AA78"/>
    <mergeCell ref="W69:AA69"/>
    <mergeCell ref="D74:G74"/>
    <mergeCell ref="H74:O74"/>
    <mergeCell ref="P74:V74"/>
    <mergeCell ref="W74:AA74"/>
    <mergeCell ref="B75:B76"/>
    <mergeCell ref="C75:C76"/>
    <mergeCell ref="D75:G75"/>
    <mergeCell ref="H75:O75"/>
    <mergeCell ref="P75:V75"/>
    <mergeCell ref="W75:AA75"/>
    <mergeCell ref="B72:B74"/>
    <mergeCell ref="C72:C74"/>
    <mergeCell ref="D72:G72"/>
    <mergeCell ref="H72:O72"/>
    <mergeCell ref="P72:V72"/>
    <mergeCell ref="W72:AA72"/>
    <mergeCell ref="D73:G73"/>
    <mergeCell ref="H73:O73"/>
    <mergeCell ref="P73:V73"/>
    <mergeCell ref="W73:AA73"/>
    <mergeCell ref="D76:G76"/>
    <mergeCell ref="H76:O76"/>
    <mergeCell ref="P76:V76"/>
    <mergeCell ref="V62:W62"/>
    <mergeCell ref="X62:Y62"/>
    <mergeCell ref="Z62:AA62"/>
    <mergeCell ref="B67:B71"/>
    <mergeCell ref="C67:C71"/>
    <mergeCell ref="D67:G67"/>
    <mergeCell ref="H67:O67"/>
    <mergeCell ref="P67:V67"/>
    <mergeCell ref="D70:G70"/>
    <mergeCell ref="H70:O70"/>
    <mergeCell ref="P70:V70"/>
    <mergeCell ref="W70:AA70"/>
    <mergeCell ref="D71:G71"/>
    <mergeCell ref="H71:O71"/>
    <mergeCell ref="P71:V71"/>
    <mergeCell ref="W71:AA71"/>
    <mergeCell ref="W67:AA67"/>
    <mergeCell ref="D68:G68"/>
    <mergeCell ref="H68:O68"/>
    <mergeCell ref="P68:V68"/>
    <mergeCell ref="W68:AA68"/>
    <mergeCell ref="D69:G69"/>
    <mergeCell ref="H69:O69"/>
    <mergeCell ref="P69:V69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D60:E60"/>
    <mergeCell ref="F60:G60"/>
    <mergeCell ref="H60:I60"/>
    <mergeCell ref="J60:K60"/>
    <mergeCell ref="L60:M60"/>
    <mergeCell ref="Z60:AA60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N60:O60"/>
    <mergeCell ref="P60:Q60"/>
    <mergeCell ref="R60:S60"/>
    <mergeCell ref="T60:U60"/>
    <mergeCell ref="V60:W60"/>
    <mergeCell ref="X60:Y60"/>
    <mergeCell ref="V61:W61"/>
    <mergeCell ref="X61:Y61"/>
    <mergeCell ref="Z61:AA61"/>
    <mergeCell ref="C54:AA54"/>
    <mergeCell ref="B55:B59"/>
    <mergeCell ref="C55:C59"/>
    <mergeCell ref="D55:G55"/>
    <mergeCell ref="H55:AA55"/>
    <mergeCell ref="D56:G56"/>
    <mergeCell ref="H56:AA56"/>
    <mergeCell ref="D57:G57"/>
    <mergeCell ref="H57:AA57"/>
    <mergeCell ref="D58:G58"/>
    <mergeCell ref="H58:AA58"/>
    <mergeCell ref="D59:G59"/>
    <mergeCell ref="H59:AA59"/>
    <mergeCell ref="C50:G50"/>
    <mergeCell ref="H50:AA50"/>
    <mergeCell ref="C51:G51"/>
    <mergeCell ref="H51:AA51"/>
    <mergeCell ref="C52:G52"/>
    <mergeCell ref="H52:AA52"/>
    <mergeCell ref="C46:G46"/>
    <mergeCell ref="H46:L46"/>
    <mergeCell ref="M46:AA46"/>
    <mergeCell ref="C48:AA48"/>
    <mergeCell ref="C49:G49"/>
    <mergeCell ref="H49:AA49"/>
    <mergeCell ref="C44:G44"/>
    <mergeCell ref="H44:L44"/>
    <mergeCell ref="M44:AA44"/>
    <mergeCell ref="C45:G45"/>
    <mergeCell ref="H45:L45"/>
    <mergeCell ref="M45:AA45"/>
    <mergeCell ref="C42:G42"/>
    <mergeCell ref="H42:L42"/>
    <mergeCell ref="M42:AA42"/>
    <mergeCell ref="C43:G43"/>
    <mergeCell ref="H43:L43"/>
    <mergeCell ref="M43:AA43"/>
    <mergeCell ref="C40:G40"/>
    <mergeCell ref="H40:L40"/>
    <mergeCell ref="M40:AA40"/>
    <mergeCell ref="C41:G41"/>
    <mergeCell ref="H41:L41"/>
    <mergeCell ref="M41:AA41"/>
    <mergeCell ref="C38:G38"/>
    <mergeCell ref="H38:L38"/>
    <mergeCell ref="M38:AA38"/>
    <mergeCell ref="C39:G39"/>
    <mergeCell ref="H39:L39"/>
    <mergeCell ref="M39:AA39"/>
    <mergeCell ref="C36:G36"/>
    <mergeCell ref="H36:L36"/>
    <mergeCell ref="M36:AA36"/>
    <mergeCell ref="C37:G37"/>
    <mergeCell ref="H37:L37"/>
    <mergeCell ref="M37:AA37"/>
    <mergeCell ref="C34:G34"/>
    <mergeCell ref="H34:L34"/>
    <mergeCell ref="M34:AA34"/>
    <mergeCell ref="C35:G35"/>
    <mergeCell ref="H35:L35"/>
    <mergeCell ref="M35:AA35"/>
    <mergeCell ref="C32:G32"/>
    <mergeCell ref="H32:L32"/>
    <mergeCell ref="M32:AA32"/>
    <mergeCell ref="C33:G33"/>
    <mergeCell ref="H33:L33"/>
    <mergeCell ref="M33:AA33"/>
    <mergeCell ref="C30:G30"/>
    <mergeCell ref="H30:L30"/>
    <mergeCell ref="M30:AA30"/>
    <mergeCell ref="C31:G31"/>
    <mergeCell ref="H31:L31"/>
    <mergeCell ref="M31:AA31"/>
    <mergeCell ref="H16:AA16"/>
    <mergeCell ref="F17:G17"/>
    <mergeCell ref="H17:AA17"/>
    <mergeCell ref="C28:G28"/>
    <mergeCell ref="H28:L28"/>
    <mergeCell ref="M28:AA28"/>
    <mergeCell ref="C29:G29"/>
    <mergeCell ref="H29:L29"/>
    <mergeCell ref="M29:AA29"/>
    <mergeCell ref="C24:G24"/>
    <mergeCell ref="H24:AA24"/>
    <mergeCell ref="C26:AA26"/>
    <mergeCell ref="C27:G27"/>
    <mergeCell ref="H27:L27"/>
    <mergeCell ref="M27:AA27"/>
    <mergeCell ref="L63:M63"/>
    <mergeCell ref="N63:O63"/>
    <mergeCell ref="P63:Q63"/>
    <mergeCell ref="R63:S63"/>
    <mergeCell ref="T63:U63"/>
    <mergeCell ref="B5:AA6"/>
    <mergeCell ref="B7:AA10"/>
    <mergeCell ref="B11:C11"/>
    <mergeCell ref="D11:E11"/>
    <mergeCell ref="F11:N11"/>
    <mergeCell ref="C13:AA13"/>
    <mergeCell ref="C19:AA19"/>
    <mergeCell ref="C20:G20"/>
    <mergeCell ref="H20:AA20"/>
    <mergeCell ref="C22:AA22"/>
    <mergeCell ref="C23:G23"/>
    <mergeCell ref="H23:AA23"/>
    <mergeCell ref="C14:G14"/>
    <mergeCell ref="H14:AA14"/>
    <mergeCell ref="B15:B17"/>
    <mergeCell ref="C15:E17"/>
    <mergeCell ref="F15:G15"/>
    <mergeCell ref="H15:AA15"/>
    <mergeCell ref="F16:G16"/>
    <mergeCell ref="L65:M65"/>
    <mergeCell ref="N65:O65"/>
    <mergeCell ref="P65:Q65"/>
    <mergeCell ref="R65:S65"/>
    <mergeCell ref="T65:U65"/>
    <mergeCell ref="V63:W63"/>
    <mergeCell ref="X63:Y63"/>
    <mergeCell ref="Z63:AA63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D63:E63"/>
    <mergeCell ref="F63:G63"/>
    <mergeCell ref="H63:I63"/>
    <mergeCell ref="J63:K63"/>
    <mergeCell ref="B60:B66"/>
    <mergeCell ref="C60:C66"/>
    <mergeCell ref="C116:G116"/>
    <mergeCell ref="H116:L116"/>
    <mergeCell ref="M116:AA116"/>
    <mergeCell ref="V65:W65"/>
    <mergeCell ref="X65:Y65"/>
    <mergeCell ref="Z65:AA65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D65:E65"/>
    <mergeCell ref="F65:G65"/>
    <mergeCell ref="H65:I65"/>
    <mergeCell ref="J65:K65"/>
  </mergeCells>
  <conditionalFormatting sqref="AC24">
    <cfRule type="expression" dxfId="26" priority="16">
      <formula>$E$22&gt;0</formula>
    </cfRule>
  </conditionalFormatting>
  <conditionalFormatting sqref="AC14">
    <cfRule type="expression" dxfId="25" priority="15">
      <formula>$E$12&gt;0</formula>
    </cfRule>
  </conditionalFormatting>
  <conditionalFormatting sqref="AC15">
    <cfRule type="expression" dxfId="24" priority="14">
      <formula>$E$13&gt;0</formula>
    </cfRule>
  </conditionalFormatting>
  <conditionalFormatting sqref="AC16">
    <cfRule type="expression" dxfId="23" priority="13">
      <formula>$E$14&gt;0</formula>
    </cfRule>
  </conditionalFormatting>
  <conditionalFormatting sqref="AC17">
    <cfRule type="expression" dxfId="22" priority="12">
      <formula>$E$15&gt;0</formula>
    </cfRule>
  </conditionalFormatting>
  <conditionalFormatting sqref="AC23">
    <cfRule type="expression" dxfId="21" priority="11">
      <formula>$E$21&gt;0</formula>
    </cfRule>
  </conditionalFormatting>
  <conditionalFormatting sqref="AC49">
    <cfRule type="expression" dxfId="20" priority="10">
      <formula>$E$43&gt;0</formula>
    </cfRule>
  </conditionalFormatting>
  <conditionalFormatting sqref="AC51">
    <cfRule type="expression" dxfId="19" priority="9">
      <formula>$E$47&gt;0</formula>
    </cfRule>
  </conditionalFormatting>
  <conditionalFormatting sqref="AC151:AC156 AC128 AC130 AC132 AC134 AC137 AE146 AC149 AC52 AC55 AC61:AC66 AC95 AC97 AC99 AC101 AC104 AC114:AC121">
    <cfRule type="expression" dxfId="18" priority="8">
      <formula>$E$48&gt;0</formula>
    </cfRule>
  </conditionalFormatting>
  <conditionalFormatting sqref="AC73 AC85 AC77 AC83 AC91">
    <cfRule type="expression" dxfId="17" priority="7">
      <formula>$E$68&gt;0</formula>
    </cfRule>
  </conditionalFormatting>
  <conditionalFormatting sqref="S199">
    <cfRule type="containsText" dxfId="16" priority="6" operator="containsText" text="Анкета заполнена не в полном объёме, возможно нам придется задать дополнительные вопросы">
      <formula>NOT(ISERROR(SEARCH("Анкета заполнена не в полном объёме, возможно нам придется задать дополнительные вопросы",S199)))</formula>
    </cfRule>
  </conditionalFormatting>
  <conditionalFormatting sqref="S199:AA199">
    <cfRule type="cellIs" dxfId="15" priority="5" operator="lessThan">
      <formula>0.9</formula>
    </cfRule>
  </conditionalFormatting>
  <conditionalFormatting sqref="AC117">
    <cfRule type="expression" dxfId="14" priority="3">
      <formula>$E$48&gt;0</formula>
    </cfRule>
  </conditionalFormatting>
  <conditionalFormatting sqref="S199">
    <cfRule type="containsText" dxfId="13" priority="2" operator="containsText" text="Анкета заполнена не в полном объёме, возможно нам придется задать дополнительные вопросы">
      <formula>NOT(ISERROR(SEARCH("Анкета заполнена не в полном объёме, возможно нам придется задать дополнительные вопросы",S199)))</formula>
    </cfRule>
  </conditionalFormatting>
  <conditionalFormatting sqref="S199:AA199">
    <cfRule type="cellIs" dxfId="12" priority="1" operator="lessThan">
      <formula>0.9</formula>
    </cfRule>
  </conditionalFormatting>
  <dataValidations count="3">
    <dataValidation type="list" allowBlank="1" showInputMessage="1" showErrorMessage="1" sqref="H24:AA24">
      <formula1>$AH$14:$AH$18</formula1>
    </dataValidation>
    <dataValidation type="list" allowBlank="1" showInputMessage="1" showErrorMessage="1" sqref="H23:AA23">
      <formula1>$AH$8:$AH$11</formula1>
    </dataValidation>
    <dataValidation type="list" allowBlank="1" showInputMessage="1" showErrorMessage="1" sqref="F47:G47 F25:G25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Анкета_образец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2016-07-11T09:52:35Z</dcterms:created>
  <dcterms:modified xsi:type="dcterms:W3CDTF">2019-05-31T06:31:45Z</dcterms:modified>
</cp:coreProperties>
</file>